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12" windowWidth="14880" windowHeight="7812" tabRatio="850" activeTab="6"/>
  </bookViews>
  <sheets>
    <sheet name="Instructions" sheetId="2" r:id="rId1"/>
    <sheet name="INFO" sheetId="4" r:id="rId2"/>
    <sheet name="Filipino" sheetId="1" r:id="rId3"/>
    <sheet name="AP" sheetId="14" r:id="rId4"/>
    <sheet name="Math" sheetId="15" r:id="rId5"/>
    <sheet name="Science" sheetId="16" r:id="rId6"/>
    <sheet name="English" sheetId="17" r:id="rId7"/>
    <sheet name="sample item card" sheetId="3" state="hidden" r:id="rId8"/>
  </sheets>
  <definedNames>
    <definedName name="_xlnm._FilterDatabase" localSheetId="1" hidden="1">INFO!$A$9:$C$9</definedName>
    <definedName name="_xlnm.Print_Area" localSheetId="3">AP!$A$1:$O$133</definedName>
    <definedName name="_xlnm.Print_Area" localSheetId="6">English!$A$1:$O$133</definedName>
    <definedName name="_xlnm.Print_Area" localSheetId="2">Filipino!$A$1:$O$133</definedName>
    <definedName name="_xlnm.Print_Area" localSheetId="1">INFO!$A$1:$D$29</definedName>
    <definedName name="_xlnm.Print_Area" localSheetId="4">Math!$A$1:$O$133</definedName>
    <definedName name="_xlnm.Print_Area" localSheetId="5">Science!$A$1:$O$133</definedName>
    <definedName name="_xlnm.Print_Titles" localSheetId="3">AP!$1:$8</definedName>
    <definedName name="_xlnm.Print_Titles" localSheetId="6">English!$1:$8</definedName>
    <definedName name="_xlnm.Print_Titles" localSheetId="2">Filipino!$1:$8</definedName>
    <definedName name="_xlnm.Print_Titles" localSheetId="4">Math!$1:$8</definedName>
    <definedName name="_xlnm.Print_Titles" localSheetId="5">Science!$1:$8</definedName>
  </definedNames>
  <calcPr calcId="145621"/>
</workbook>
</file>

<file path=xl/calcChain.xml><?xml version="1.0" encoding="utf-8"?>
<calcChain xmlns="http://schemas.openxmlformats.org/spreadsheetml/2006/main">
  <c r="C113" i="15" l="1"/>
  <c r="J113" i="15" s="1"/>
  <c r="C112" i="15"/>
  <c r="J112" i="15" s="1"/>
  <c r="C111" i="15"/>
  <c r="J111" i="15" s="1"/>
  <c r="C110" i="15"/>
  <c r="J110" i="15" s="1"/>
  <c r="C109" i="15"/>
  <c r="J109" i="15" s="1"/>
  <c r="J108" i="15"/>
  <c r="C108" i="15"/>
  <c r="C107" i="15"/>
  <c r="J107" i="15" s="1"/>
  <c r="C106" i="15"/>
  <c r="J106" i="15" s="1"/>
  <c r="C105" i="15"/>
  <c r="J105" i="15" s="1"/>
  <c r="C104" i="15"/>
  <c r="J104" i="15" s="1"/>
  <c r="C103" i="15"/>
  <c r="J103" i="15" s="1"/>
  <c r="C102" i="15"/>
  <c r="J102" i="15" s="1"/>
  <c r="C101" i="15"/>
  <c r="J101" i="15" s="1"/>
  <c r="J100" i="15"/>
  <c r="C100" i="15"/>
  <c r="C99" i="15"/>
  <c r="J99" i="15" s="1"/>
  <c r="J98" i="15"/>
  <c r="C98" i="15"/>
  <c r="C97" i="15"/>
  <c r="J97" i="15" s="1"/>
  <c r="J96" i="15"/>
  <c r="C96" i="15"/>
  <c r="C95" i="15"/>
  <c r="J95" i="15" s="1"/>
  <c r="J94" i="15"/>
  <c r="C94" i="15"/>
  <c r="C93" i="15"/>
  <c r="J93" i="15" s="1"/>
  <c r="J92" i="15"/>
  <c r="C92" i="15"/>
  <c r="C91" i="15"/>
  <c r="J91" i="15" s="1"/>
  <c r="J90" i="15"/>
  <c r="C90" i="15"/>
  <c r="C89" i="15"/>
  <c r="J89" i="15" s="1"/>
  <c r="J88" i="15"/>
  <c r="C88" i="15"/>
  <c r="C87" i="15"/>
  <c r="J87" i="15" s="1"/>
  <c r="J86" i="15"/>
  <c r="C86" i="15"/>
  <c r="C85" i="15"/>
  <c r="J85" i="15" s="1"/>
  <c r="J84" i="15"/>
  <c r="C84" i="15"/>
  <c r="C113" i="16"/>
  <c r="J113" i="16" s="1"/>
  <c r="J112" i="16"/>
  <c r="C112" i="16"/>
  <c r="C111" i="16"/>
  <c r="J111" i="16" s="1"/>
  <c r="J110" i="16"/>
  <c r="C110" i="16"/>
  <c r="C109" i="16"/>
  <c r="J109" i="16" s="1"/>
  <c r="J108" i="16"/>
  <c r="C108" i="16"/>
  <c r="C107" i="16"/>
  <c r="J107" i="16" s="1"/>
  <c r="J106" i="16"/>
  <c r="C106" i="16"/>
  <c r="C105" i="16"/>
  <c r="J105" i="16" s="1"/>
  <c r="J104" i="16"/>
  <c r="C104" i="16"/>
  <c r="C103" i="16"/>
  <c r="J103" i="16" s="1"/>
  <c r="J102" i="16"/>
  <c r="C102" i="16"/>
  <c r="C101" i="16"/>
  <c r="J101" i="16" s="1"/>
  <c r="C100" i="16"/>
  <c r="J100" i="16" s="1"/>
  <c r="J99" i="16"/>
  <c r="C99" i="16"/>
  <c r="C98" i="16"/>
  <c r="J98" i="16" s="1"/>
  <c r="J97" i="16"/>
  <c r="C97" i="16"/>
  <c r="C96" i="16"/>
  <c r="J96" i="16" s="1"/>
  <c r="C95" i="16"/>
  <c r="J95" i="16" s="1"/>
  <c r="C94" i="16"/>
  <c r="J94" i="16" s="1"/>
  <c r="C93" i="16"/>
  <c r="J93" i="16" s="1"/>
  <c r="C92" i="16"/>
  <c r="J92" i="16" s="1"/>
  <c r="J91" i="16"/>
  <c r="C91" i="16"/>
  <c r="C90" i="16"/>
  <c r="J90" i="16" s="1"/>
  <c r="J89" i="16"/>
  <c r="C89" i="16"/>
  <c r="C88" i="16"/>
  <c r="J88" i="16" s="1"/>
  <c r="C87" i="16"/>
  <c r="J87" i="16" s="1"/>
  <c r="C86" i="16"/>
  <c r="J86" i="16" s="1"/>
  <c r="C85" i="16"/>
  <c r="J85" i="16" s="1"/>
  <c r="C84" i="16"/>
  <c r="J84" i="16" s="1"/>
  <c r="J113" i="1"/>
  <c r="C113" i="1"/>
  <c r="C112" i="1"/>
  <c r="J112" i="1" s="1"/>
  <c r="J111" i="1"/>
  <c r="C111" i="1"/>
  <c r="C110" i="1"/>
  <c r="J110" i="1" s="1"/>
  <c r="J109" i="1"/>
  <c r="C109" i="1"/>
  <c r="C108" i="1"/>
  <c r="J108" i="1" s="1"/>
  <c r="J107" i="1"/>
  <c r="C107" i="1"/>
  <c r="C106" i="1"/>
  <c r="J106" i="1" s="1"/>
  <c r="J105" i="1"/>
  <c r="C105" i="1"/>
  <c r="C104" i="1"/>
  <c r="J104" i="1" s="1"/>
  <c r="J103" i="1"/>
  <c r="C103" i="1"/>
  <c r="C102" i="1"/>
  <c r="J102" i="1" s="1"/>
  <c r="J101" i="1"/>
  <c r="C101" i="1"/>
  <c r="C100" i="1"/>
  <c r="J100" i="1" s="1"/>
  <c r="J99" i="1"/>
  <c r="C99" i="1"/>
  <c r="C98" i="1"/>
  <c r="J98" i="1" s="1"/>
  <c r="C97" i="1"/>
  <c r="J97" i="1" s="1"/>
  <c r="J96" i="1"/>
  <c r="C96" i="1"/>
  <c r="C95" i="1"/>
  <c r="J95" i="1" s="1"/>
  <c r="J94" i="1"/>
  <c r="C94" i="1"/>
  <c r="C93" i="1"/>
  <c r="J93" i="1" s="1"/>
  <c r="C92" i="1"/>
  <c r="J92" i="1" s="1"/>
  <c r="C91" i="1"/>
  <c r="J91" i="1" s="1"/>
  <c r="C90" i="1"/>
  <c r="J90" i="1" s="1"/>
  <c r="C89" i="1"/>
  <c r="J89" i="1" s="1"/>
  <c r="J88" i="1"/>
  <c r="C88" i="1"/>
  <c r="C87" i="1"/>
  <c r="J87" i="1" s="1"/>
  <c r="J86" i="1"/>
  <c r="C86" i="1"/>
  <c r="C85" i="1"/>
  <c r="J85" i="1" s="1"/>
  <c r="C84" i="1"/>
  <c r="J84" i="1" s="1"/>
  <c r="C113" i="17"/>
  <c r="J113" i="17" s="1"/>
  <c r="C112" i="17"/>
  <c r="J112" i="17" s="1"/>
  <c r="C111" i="17"/>
  <c r="J111" i="17" s="1"/>
  <c r="J110" i="17"/>
  <c r="C110" i="17"/>
  <c r="C109" i="17"/>
  <c r="J109" i="17" s="1"/>
  <c r="J108" i="17"/>
  <c r="C108" i="17"/>
  <c r="C107" i="17"/>
  <c r="J107" i="17" s="1"/>
  <c r="C106" i="17"/>
  <c r="J106" i="17" s="1"/>
  <c r="C105" i="17"/>
  <c r="J105" i="17" s="1"/>
  <c r="C104" i="17"/>
  <c r="J104" i="17" s="1"/>
  <c r="C103" i="17"/>
  <c r="J103" i="17" s="1"/>
  <c r="J102" i="17"/>
  <c r="C102" i="17"/>
  <c r="C101" i="17"/>
  <c r="J101" i="17" s="1"/>
  <c r="J100" i="17"/>
  <c r="C100" i="17"/>
  <c r="C99" i="17"/>
  <c r="J99" i="17" s="1"/>
  <c r="C98" i="17"/>
  <c r="J98" i="17" s="1"/>
  <c r="C97" i="17"/>
  <c r="J97" i="17" s="1"/>
  <c r="C96" i="17"/>
  <c r="J96" i="17" s="1"/>
  <c r="C95" i="17"/>
  <c r="J95" i="17" s="1"/>
  <c r="J94" i="17"/>
  <c r="C94" i="17"/>
  <c r="C93" i="17"/>
  <c r="J93" i="17" s="1"/>
  <c r="J92" i="17"/>
  <c r="C92" i="17"/>
  <c r="C91" i="17"/>
  <c r="J91" i="17" s="1"/>
  <c r="C90" i="17"/>
  <c r="J90" i="17" s="1"/>
  <c r="C89" i="17"/>
  <c r="J89" i="17" s="1"/>
  <c r="C88" i="17"/>
  <c r="J88" i="17" s="1"/>
  <c r="C87" i="17"/>
  <c r="J87" i="17" s="1"/>
  <c r="J86" i="17"/>
  <c r="C86" i="17"/>
  <c r="C85" i="17"/>
  <c r="J85" i="17" s="1"/>
  <c r="J84" i="17"/>
  <c r="C84" i="17"/>
  <c r="C113" i="14"/>
  <c r="J113" i="14" s="1"/>
  <c r="C112" i="14"/>
  <c r="J112" i="14" s="1"/>
  <c r="J111" i="14"/>
  <c r="C111" i="14"/>
  <c r="C110" i="14"/>
  <c r="J110" i="14" s="1"/>
  <c r="C109" i="14"/>
  <c r="J109" i="14" s="1"/>
  <c r="C108" i="14"/>
  <c r="J108" i="14" s="1"/>
  <c r="C107" i="14"/>
  <c r="J107" i="14" s="1"/>
  <c r="C106" i="14"/>
  <c r="J106" i="14" s="1"/>
  <c r="J105" i="14"/>
  <c r="C105" i="14"/>
  <c r="C104" i="14"/>
  <c r="J104" i="14" s="1"/>
  <c r="J103" i="14"/>
  <c r="C103" i="14"/>
  <c r="C102" i="14"/>
  <c r="J102" i="14" s="1"/>
  <c r="C101" i="14"/>
  <c r="J101" i="14" s="1"/>
  <c r="C100" i="14"/>
  <c r="J100" i="14" s="1"/>
  <c r="C99" i="14"/>
  <c r="J99" i="14" s="1"/>
  <c r="C98" i="14"/>
  <c r="J98" i="14" s="1"/>
  <c r="J97" i="14"/>
  <c r="C97" i="14"/>
  <c r="C96" i="14"/>
  <c r="J96" i="14" s="1"/>
  <c r="J95" i="14"/>
  <c r="C95" i="14"/>
  <c r="C94" i="14"/>
  <c r="J94" i="14" s="1"/>
  <c r="C93" i="14"/>
  <c r="J93" i="14" s="1"/>
  <c r="C92" i="14"/>
  <c r="J92" i="14" s="1"/>
  <c r="C91" i="14"/>
  <c r="J91" i="14" s="1"/>
  <c r="C90" i="14"/>
  <c r="J90" i="14" s="1"/>
  <c r="J89" i="14"/>
  <c r="C89" i="14"/>
  <c r="C88" i="14"/>
  <c r="J88" i="14" s="1"/>
  <c r="J87" i="14"/>
  <c r="C87" i="14"/>
  <c r="C86" i="14"/>
  <c r="J86" i="14" s="1"/>
  <c r="C85" i="14"/>
  <c r="J85" i="14" s="1"/>
  <c r="C84" i="14"/>
  <c r="J84" i="14" s="1"/>
  <c r="K85" i="14" l="1"/>
  <c r="K90" i="17"/>
  <c r="K92" i="1"/>
  <c r="K104" i="1"/>
  <c r="K93" i="14"/>
  <c r="K98" i="17"/>
  <c r="K90" i="1"/>
  <c r="K102" i="1"/>
  <c r="K85" i="15"/>
  <c r="K93" i="15"/>
  <c r="K108" i="1"/>
  <c r="K91" i="15"/>
  <c r="K98" i="14"/>
  <c r="K108" i="17"/>
  <c r="K97" i="1"/>
  <c r="K96" i="14"/>
  <c r="N96" i="14" s="1"/>
  <c r="O96" i="14" s="1"/>
  <c r="K90" i="14"/>
  <c r="K95" i="14"/>
  <c r="K99" i="1"/>
  <c r="K105" i="1"/>
  <c r="K104" i="16"/>
  <c r="K103" i="15"/>
  <c r="K111" i="15"/>
  <c r="K112" i="14"/>
  <c r="N112" i="14" s="1"/>
  <c r="O112" i="14" s="1"/>
  <c r="K95" i="1"/>
  <c r="K86" i="14"/>
  <c r="K110" i="14"/>
  <c r="K113" i="14"/>
  <c r="K85" i="1"/>
  <c r="K107" i="15"/>
  <c r="K100" i="17"/>
  <c r="K101" i="1"/>
  <c r="K109" i="1"/>
  <c r="L108" i="1" s="1"/>
  <c r="M108" i="1" s="1"/>
  <c r="K92" i="14"/>
  <c r="K97" i="14"/>
  <c r="K108" i="14"/>
  <c r="K86" i="17"/>
  <c r="K102" i="17"/>
  <c r="K88" i="1"/>
  <c r="K113" i="1"/>
  <c r="K105" i="15"/>
  <c r="N92" i="14"/>
  <c r="O92" i="14" s="1"/>
  <c r="L92" i="14"/>
  <c r="M92" i="14" s="1"/>
  <c r="H10" i="14"/>
  <c r="K91" i="14" s="1"/>
  <c r="H10" i="15"/>
  <c r="K89" i="15" s="1"/>
  <c r="H10" i="16"/>
  <c r="K111" i="16" s="1"/>
  <c r="H10" i="17"/>
  <c r="H10" i="1"/>
  <c r="K103" i="1" s="1"/>
  <c r="F10" i="14"/>
  <c r="K106" i="14" s="1"/>
  <c r="F10" i="15"/>
  <c r="F10" i="16"/>
  <c r="K102" i="16" s="1"/>
  <c r="F10" i="17"/>
  <c r="K96" i="17" s="1"/>
  <c r="F10" i="1"/>
  <c r="K98" i="1" s="1"/>
  <c r="N108" i="1" l="1"/>
  <c r="O108" i="1" s="1"/>
  <c r="L98" i="1"/>
  <c r="M98" i="1" s="1"/>
  <c r="N104" i="1"/>
  <c r="O104" i="1" s="1"/>
  <c r="N96" i="17"/>
  <c r="O96" i="17" s="1"/>
  <c r="K112" i="15"/>
  <c r="K100" i="15"/>
  <c r="K94" i="15"/>
  <c r="K102" i="15"/>
  <c r="K84" i="15"/>
  <c r="K108" i="15"/>
  <c r="K98" i="15"/>
  <c r="K110" i="15"/>
  <c r="N110" i="15" s="1"/>
  <c r="O110" i="15" s="1"/>
  <c r="K104" i="15"/>
  <c r="N104" i="15" s="1"/>
  <c r="O104" i="15" s="1"/>
  <c r="K106" i="15"/>
  <c r="N106" i="15" s="1"/>
  <c r="O106" i="15" s="1"/>
  <c r="K92" i="15"/>
  <c r="K86" i="15"/>
  <c r="N100" i="17"/>
  <c r="O100" i="17" s="1"/>
  <c r="L100" i="17"/>
  <c r="M100" i="17" s="1"/>
  <c r="L104" i="16"/>
  <c r="M104" i="16" s="1"/>
  <c r="L96" i="17"/>
  <c r="M96" i="17" s="1"/>
  <c r="L104" i="1"/>
  <c r="M104" i="1" s="1"/>
  <c r="K86" i="16"/>
  <c r="K88" i="15"/>
  <c r="L106" i="15"/>
  <c r="M106" i="15" s="1"/>
  <c r="N90" i="14"/>
  <c r="O90" i="14" s="1"/>
  <c r="K96" i="15"/>
  <c r="K85" i="16"/>
  <c r="K93" i="16"/>
  <c r="K91" i="16"/>
  <c r="K97" i="16"/>
  <c r="K95" i="16"/>
  <c r="K107" i="16"/>
  <c r="K105" i="16"/>
  <c r="N104" i="16" s="1"/>
  <c r="O104" i="16" s="1"/>
  <c r="K103" i="16"/>
  <c r="L102" i="16" s="1"/>
  <c r="M102" i="16" s="1"/>
  <c r="K101" i="16"/>
  <c r="K113" i="16"/>
  <c r="K89" i="16"/>
  <c r="K99" i="16"/>
  <c r="K98" i="16"/>
  <c r="K108" i="16"/>
  <c r="K106" i="16"/>
  <c r="K92" i="16"/>
  <c r="K110" i="16"/>
  <c r="K84" i="16"/>
  <c r="K112" i="16"/>
  <c r="K88" i="16"/>
  <c r="K100" i="16"/>
  <c r="K94" i="16"/>
  <c r="K90" i="16"/>
  <c r="K96" i="16"/>
  <c r="K109" i="17"/>
  <c r="N108" i="17" s="1"/>
  <c r="O108" i="17" s="1"/>
  <c r="K111" i="17"/>
  <c r="K101" i="17"/>
  <c r="K91" i="17"/>
  <c r="K89" i="17"/>
  <c r="K105" i="17"/>
  <c r="K95" i="17"/>
  <c r="K107" i="17"/>
  <c r="K87" i="17"/>
  <c r="N86" i="17" s="1"/>
  <c r="O86" i="17" s="1"/>
  <c r="K99" i="17"/>
  <c r="K97" i="17"/>
  <c r="K113" i="17"/>
  <c r="N98" i="1"/>
  <c r="O98" i="1" s="1"/>
  <c r="L104" i="15"/>
  <c r="M104" i="15" s="1"/>
  <c r="K93" i="17"/>
  <c r="K90" i="15"/>
  <c r="K103" i="17"/>
  <c r="L102" i="17" s="1"/>
  <c r="M102" i="17" s="1"/>
  <c r="K85" i="17"/>
  <c r="K87" i="16"/>
  <c r="N102" i="1"/>
  <c r="O102" i="1" s="1"/>
  <c r="L102" i="1"/>
  <c r="M102" i="1" s="1"/>
  <c r="K109" i="16"/>
  <c r="K88" i="17"/>
  <c r="K112" i="17"/>
  <c r="K107" i="14"/>
  <c r="L106" i="14" s="1"/>
  <c r="M106" i="14" s="1"/>
  <c r="L90" i="14"/>
  <c r="M90" i="14" s="1"/>
  <c r="L112" i="14"/>
  <c r="M112" i="14" s="1"/>
  <c r="L96" i="14"/>
  <c r="M96" i="14" s="1"/>
  <c r="L108" i="17"/>
  <c r="M108" i="17" s="1"/>
  <c r="K96" i="1"/>
  <c r="K110" i="17"/>
  <c r="K94" i="17"/>
  <c r="K105" i="14"/>
  <c r="K89" i="14"/>
  <c r="K94" i="1"/>
  <c r="K103" i="14"/>
  <c r="K102" i="14"/>
  <c r="K87" i="1"/>
  <c r="K104" i="14"/>
  <c r="K89" i="1"/>
  <c r="L88" i="1" s="1"/>
  <c r="M88" i="1" s="1"/>
  <c r="K84" i="17"/>
  <c r="K109" i="15"/>
  <c r="L108" i="15" s="1"/>
  <c r="M108" i="15" s="1"/>
  <c r="K112" i="1"/>
  <c r="K111" i="1"/>
  <c r="K92" i="17"/>
  <c r="K100" i="1"/>
  <c r="K84" i="1"/>
  <c r="K109" i="14"/>
  <c r="K95" i="15"/>
  <c r="K97" i="15"/>
  <c r="K106" i="1"/>
  <c r="K106" i="17"/>
  <c r="K101" i="14"/>
  <c r="K113" i="15"/>
  <c r="K91" i="1"/>
  <c r="N90" i="1" s="1"/>
  <c r="O90" i="1" s="1"/>
  <c r="K100" i="14"/>
  <c r="K84" i="14"/>
  <c r="K86" i="1"/>
  <c r="K87" i="14"/>
  <c r="K93" i="1"/>
  <c r="L92" i="1" s="1"/>
  <c r="M92" i="1" s="1"/>
  <c r="K94" i="14"/>
  <c r="K88" i="14"/>
  <c r="K107" i="1"/>
  <c r="K101" i="15"/>
  <c r="K111" i="14"/>
  <c r="K99" i="15"/>
  <c r="K110" i="1"/>
  <c r="K104" i="17"/>
  <c r="K99" i="14"/>
  <c r="N98" i="14" s="1"/>
  <c r="O98" i="14" s="1"/>
  <c r="K87" i="15"/>
  <c r="A6" i="15"/>
  <c r="A6" i="16"/>
  <c r="A6" i="17"/>
  <c r="A6" i="14"/>
  <c r="A6" i="1"/>
  <c r="L90" i="1" l="1"/>
  <c r="M90" i="1" s="1"/>
  <c r="L110" i="14"/>
  <c r="M110" i="14" s="1"/>
  <c r="N110" i="14"/>
  <c r="O110" i="14" s="1"/>
  <c r="L94" i="14"/>
  <c r="M94" i="14" s="1"/>
  <c r="N94" i="14"/>
  <c r="O94" i="14" s="1"/>
  <c r="N84" i="14"/>
  <c r="O84" i="14" s="1"/>
  <c r="L84" i="14"/>
  <c r="M84" i="14" s="1"/>
  <c r="N92" i="17"/>
  <c r="O92" i="17" s="1"/>
  <c r="L92" i="17"/>
  <c r="M92" i="17" s="1"/>
  <c r="L84" i="17"/>
  <c r="M84" i="17" s="1"/>
  <c r="N84" i="17"/>
  <c r="O84" i="17" s="1"/>
  <c r="N102" i="14"/>
  <c r="O102" i="14" s="1"/>
  <c r="L102" i="14"/>
  <c r="M102" i="14" s="1"/>
  <c r="N98" i="17"/>
  <c r="O98" i="17" s="1"/>
  <c r="L98" i="17"/>
  <c r="M98" i="17" s="1"/>
  <c r="L94" i="16"/>
  <c r="M94" i="16" s="1"/>
  <c r="N94" i="16"/>
  <c r="O94" i="16" s="1"/>
  <c r="N84" i="16"/>
  <c r="O84" i="16" s="1"/>
  <c r="L84" i="16"/>
  <c r="M84" i="16" s="1"/>
  <c r="L108" i="16"/>
  <c r="M108" i="16" s="1"/>
  <c r="N108" i="16"/>
  <c r="O108" i="16" s="1"/>
  <c r="N106" i="14"/>
  <c r="O106" i="14" s="1"/>
  <c r="L96" i="15"/>
  <c r="M96" i="15" s="1"/>
  <c r="N96" i="15"/>
  <c r="O96" i="15" s="1"/>
  <c r="L88" i="15"/>
  <c r="M88" i="15" s="1"/>
  <c r="N88" i="15"/>
  <c r="O88" i="15" s="1"/>
  <c r="N102" i="17"/>
  <c r="O102" i="17" s="1"/>
  <c r="L84" i="15"/>
  <c r="M84" i="15" s="1"/>
  <c r="N84" i="15"/>
  <c r="O84" i="15" s="1"/>
  <c r="N112" i="15"/>
  <c r="O112" i="15" s="1"/>
  <c r="L112" i="15"/>
  <c r="M112" i="15" s="1"/>
  <c r="L104" i="17"/>
  <c r="M104" i="17" s="1"/>
  <c r="N104" i="17"/>
  <c r="O104" i="17" s="1"/>
  <c r="N100" i="14"/>
  <c r="O100" i="14" s="1"/>
  <c r="L100" i="14"/>
  <c r="M100" i="14" s="1"/>
  <c r="L106" i="17"/>
  <c r="M106" i="17" s="1"/>
  <c r="N106" i="17"/>
  <c r="O106" i="17" s="1"/>
  <c r="L108" i="14"/>
  <c r="M108" i="14" s="1"/>
  <c r="N108" i="14"/>
  <c r="O108" i="14" s="1"/>
  <c r="N94" i="17"/>
  <c r="O94" i="17" s="1"/>
  <c r="L94" i="17"/>
  <c r="M94" i="17" s="1"/>
  <c r="N112" i="17"/>
  <c r="O112" i="17" s="1"/>
  <c r="L112" i="17"/>
  <c r="M112" i="17" s="1"/>
  <c r="L90" i="15"/>
  <c r="M90" i="15" s="1"/>
  <c r="N90" i="15"/>
  <c r="O90" i="15" s="1"/>
  <c r="N100" i="16"/>
  <c r="O100" i="16" s="1"/>
  <c r="L100" i="16"/>
  <c r="M100" i="16" s="1"/>
  <c r="L110" i="16"/>
  <c r="M110" i="16" s="1"/>
  <c r="N110" i="16"/>
  <c r="O110" i="16" s="1"/>
  <c r="N92" i="1"/>
  <c r="O92" i="1" s="1"/>
  <c r="L86" i="17"/>
  <c r="M86" i="17" s="1"/>
  <c r="L86" i="15"/>
  <c r="M86" i="15" s="1"/>
  <c r="N86" i="15"/>
  <c r="O86" i="15" s="1"/>
  <c r="L102" i="15"/>
  <c r="M102" i="15" s="1"/>
  <c r="N102" i="15"/>
  <c r="O102" i="15" s="1"/>
  <c r="N110" i="1"/>
  <c r="O110" i="1" s="1"/>
  <c r="L110" i="1"/>
  <c r="M110" i="1" s="1"/>
  <c r="N86" i="14"/>
  <c r="O86" i="14" s="1"/>
  <c r="L86" i="14"/>
  <c r="M86" i="14" s="1"/>
  <c r="N106" i="1"/>
  <c r="O106" i="1" s="1"/>
  <c r="L106" i="1"/>
  <c r="M106" i="1" s="1"/>
  <c r="N84" i="1"/>
  <c r="O84" i="1" s="1"/>
  <c r="L84" i="1"/>
  <c r="M84" i="1" s="1"/>
  <c r="N112" i="1"/>
  <c r="O112" i="1" s="1"/>
  <c r="L112" i="1"/>
  <c r="M112" i="1" s="1"/>
  <c r="N104" i="14"/>
  <c r="O104" i="14" s="1"/>
  <c r="L104" i="14"/>
  <c r="M104" i="14" s="1"/>
  <c r="N94" i="1"/>
  <c r="O94" i="1" s="1"/>
  <c r="L94" i="1"/>
  <c r="M94" i="1" s="1"/>
  <c r="N110" i="17"/>
  <c r="O110" i="17" s="1"/>
  <c r="L110" i="17"/>
  <c r="M110" i="17" s="1"/>
  <c r="N88" i="17"/>
  <c r="O88" i="17" s="1"/>
  <c r="L88" i="17"/>
  <c r="M88" i="17" s="1"/>
  <c r="L90" i="17"/>
  <c r="M90" i="17" s="1"/>
  <c r="N90" i="17"/>
  <c r="O90" i="17" s="1"/>
  <c r="N96" i="16"/>
  <c r="O96" i="16" s="1"/>
  <c r="L96" i="16"/>
  <c r="M96" i="16" s="1"/>
  <c r="N88" i="16"/>
  <c r="O88" i="16" s="1"/>
  <c r="L88" i="16"/>
  <c r="M88" i="16" s="1"/>
  <c r="L92" i="16"/>
  <c r="M92" i="16" s="1"/>
  <c r="N92" i="16"/>
  <c r="O92" i="16" s="1"/>
  <c r="N98" i="16"/>
  <c r="O98" i="16" s="1"/>
  <c r="L98" i="16"/>
  <c r="M98" i="16" s="1"/>
  <c r="L98" i="14"/>
  <c r="M98" i="14" s="1"/>
  <c r="L110" i="15"/>
  <c r="M110" i="15" s="1"/>
  <c r="L92" i="15"/>
  <c r="M92" i="15" s="1"/>
  <c r="N92" i="15"/>
  <c r="O92" i="15" s="1"/>
  <c r="L98" i="15"/>
  <c r="M98" i="15" s="1"/>
  <c r="N98" i="15"/>
  <c r="O98" i="15" s="1"/>
  <c r="L94" i="15"/>
  <c r="M94" i="15" s="1"/>
  <c r="N94" i="15"/>
  <c r="O94" i="15" s="1"/>
  <c r="N102" i="16"/>
  <c r="O102" i="16" s="1"/>
  <c r="N88" i="14"/>
  <c r="O88" i="14" s="1"/>
  <c r="L88" i="14"/>
  <c r="M88" i="14" s="1"/>
  <c r="L86" i="1"/>
  <c r="M86" i="1" s="1"/>
  <c r="N86" i="1"/>
  <c r="O86" i="1" s="1"/>
  <c r="L100" i="1"/>
  <c r="M100" i="1" s="1"/>
  <c r="N100" i="1"/>
  <c r="O100" i="1" s="1"/>
  <c r="L96" i="1"/>
  <c r="M96" i="1" s="1"/>
  <c r="N96" i="1"/>
  <c r="O96" i="1" s="1"/>
  <c r="N88" i="1"/>
  <c r="O88" i="1" s="1"/>
  <c r="N90" i="16"/>
  <c r="O90" i="16" s="1"/>
  <c r="L90" i="16"/>
  <c r="M90" i="16" s="1"/>
  <c r="L112" i="16"/>
  <c r="M112" i="16" s="1"/>
  <c r="N112" i="16"/>
  <c r="O112" i="16" s="1"/>
  <c r="L106" i="16"/>
  <c r="M106" i="16" s="1"/>
  <c r="N106" i="16"/>
  <c r="O106" i="16" s="1"/>
  <c r="L86" i="16"/>
  <c r="M86" i="16" s="1"/>
  <c r="N86" i="16"/>
  <c r="O86" i="16" s="1"/>
  <c r="N108" i="15"/>
  <c r="O108" i="15" s="1"/>
  <c r="L100" i="15"/>
  <c r="M100" i="15" s="1"/>
  <c r="N100" i="15"/>
  <c r="O100" i="15" s="1"/>
  <c r="C20" i="4"/>
  <c r="D19" i="4"/>
  <c r="C19" i="4"/>
  <c r="D18" i="4"/>
  <c r="C18" i="4"/>
  <c r="D17" i="4"/>
  <c r="C17" i="4"/>
  <c r="D16" i="4"/>
  <c r="C16" i="4"/>
  <c r="D15" i="4"/>
  <c r="C15" i="4"/>
  <c r="B126" i="17" l="1"/>
  <c r="B125" i="17"/>
  <c r="N121" i="17"/>
  <c r="N119" i="17"/>
  <c r="N118" i="17"/>
  <c r="C83" i="17"/>
  <c r="J83" i="17" s="1"/>
  <c r="C82" i="17"/>
  <c r="J82" i="17" s="1"/>
  <c r="C81" i="17"/>
  <c r="J81" i="17" s="1"/>
  <c r="C80" i="17"/>
  <c r="J80" i="17" s="1"/>
  <c r="C79" i="17"/>
  <c r="J79" i="17" s="1"/>
  <c r="C78" i="17"/>
  <c r="J78" i="17" s="1"/>
  <c r="C77" i="17"/>
  <c r="J77" i="17" s="1"/>
  <c r="C76" i="17"/>
  <c r="J76" i="17" s="1"/>
  <c r="C75" i="17"/>
  <c r="J75" i="17" s="1"/>
  <c r="C74" i="17"/>
  <c r="J74" i="17" s="1"/>
  <c r="C73" i="17"/>
  <c r="J73" i="17" s="1"/>
  <c r="J72" i="17"/>
  <c r="C72" i="17"/>
  <c r="C71" i="17"/>
  <c r="J71" i="17" s="1"/>
  <c r="K71" i="17" s="1"/>
  <c r="C70" i="17"/>
  <c r="J70" i="17" s="1"/>
  <c r="C69" i="17"/>
  <c r="J69" i="17" s="1"/>
  <c r="C68" i="17"/>
  <c r="J68" i="17" s="1"/>
  <c r="C67" i="17"/>
  <c r="J67" i="17" s="1"/>
  <c r="C66" i="17"/>
  <c r="J66" i="17" s="1"/>
  <c r="C65" i="17"/>
  <c r="J65" i="17" s="1"/>
  <c r="C64" i="17"/>
  <c r="J64" i="17" s="1"/>
  <c r="C63" i="17"/>
  <c r="J63" i="17" s="1"/>
  <c r="C62" i="17"/>
  <c r="J62" i="17" s="1"/>
  <c r="C61" i="17"/>
  <c r="J61" i="17" s="1"/>
  <c r="C60" i="17"/>
  <c r="J60" i="17" s="1"/>
  <c r="C59" i="17"/>
  <c r="J59" i="17" s="1"/>
  <c r="C58" i="17"/>
  <c r="J58" i="17" s="1"/>
  <c r="C57" i="17"/>
  <c r="J57" i="17" s="1"/>
  <c r="J56" i="17"/>
  <c r="C56" i="17"/>
  <c r="C55" i="17"/>
  <c r="J55" i="17" s="1"/>
  <c r="C54" i="17"/>
  <c r="J54" i="17" s="1"/>
  <c r="C53" i="17"/>
  <c r="J53" i="17" s="1"/>
  <c r="C52" i="17"/>
  <c r="J52" i="17" s="1"/>
  <c r="C51" i="17"/>
  <c r="J51" i="17" s="1"/>
  <c r="C50" i="17"/>
  <c r="J50" i="17" s="1"/>
  <c r="C49" i="17"/>
  <c r="J49" i="17" s="1"/>
  <c r="C48" i="17"/>
  <c r="J48" i="17" s="1"/>
  <c r="C47" i="17"/>
  <c r="J47" i="17" s="1"/>
  <c r="C46" i="17"/>
  <c r="J46" i="17" s="1"/>
  <c r="C45" i="17"/>
  <c r="J45" i="17" s="1"/>
  <c r="C44" i="17"/>
  <c r="J44" i="17" s="1"/>
  <c r="C43" i="17"/>
  <c r="J43" i="17" s="1"/>
  <c r="C42" i="17"/>
  <c r="J42" i="17" s="1"/>
  <c r="C41" i="17"/>
  <c r="J41" i="17" s="1"/>
  <c r="C40" i="17"/>
  <c r="J40" i="17" s="1"/>
  <c r="C39" i="17"/>
  <c r="J39" i="17" s="1"/>
  <c r="C38" i="17"/>
  <c r="J38" i="17" s="1"/>
  <c r="C37" i="17"/>
  <c r="J37" i="17" s="1"/>
  <c r="C36" i="17"/>
  <c r="J36" i="17" s="1"/>
  <c r="C35" i="17"/>
  <c r="J35" i="17" s="1"/>
  <c r="C34" i="17"/>
  <c r="J34" i="17" s="1"/>
  <c r="C33" i="17"/>
  <c r="J33" i="17" s="1"/>
  <c r="C32" i="17"/>
  <c r="J32" i="17" s="1"/>
  <c r="C31" i="17"/>
  <c r="J31" i="17" s="1"/>
  <c r="C30" i="17"/>
  <c r="J30" i="17" s="1"/>
  <c r="C29" i="17"/>
  <c r="J29" i="17" s="1"/>
  <c r="C28" i="17"/>
  <c r="J28" i="17" s="1"/>
  <c r="C27" i="17"/>
  <c r="J27" i="17" s="1"/>
  <c r="C26" i="17"/>
  <c r="J26" i="17" s="1"/>
  <c r="C25" i="17"/>
  <c r="J25" i="17" s="1"/>
  <c r="C24" i="17"/>
  <c r="J24" i="17" s="1"/>
  <c r="C23" i="17"/>
  <c r="J23" i="17" s="1"/>
  <c r="C22" i="17"/>
  <c r="J22" i="17" s="1"/>
  <c r="C21" i="17"/>
  <c r="J21" i="17" s="1"/>
  <c r="C20" i="17"/>
  <c r="J20" i="17" s="1"/>
  <c r="C19" i="17"/>
  <c r="J19" i="17" s="1"/>
  <c r="C18" i="17"/>
  <c r="J18" i="17" s="1"/>
  <c r="C17" i="17"/>
  <c r="J17" i="17" s="1"/>
  <c r="C16" i="17"/>
  <c r="J16" i="17" s="1"/>
  <c r="C15" i="17"/>
  <c r="J15" i="17" s="1"/>
  <c r="C14" i="17"/>
  <c r="J14" i="17" s="1"/>
  <c r="A7" i="17"/>
  <c r="A5" i="17"/>
  <c r="A4" i="17"/>
  <c r="A3" i="17"/>
  <c r="A1" i="17"/>
  <c r="B126" i="16"/>
  <c r="B125" i="16"/>
  <c r="N121" i="16"/>
  <c r="N119" i="16"/>
  <c r="N118" i="16"/>
  <c r="C83" i="16"/>
  <c r="J83" i="16" s="1"/>
  <c r="C82" i="16"/>
  <c r="J82" i="16" s="1"/>
  <c r="C81" i="16"/>
  <c r="J81" i="16" s="1"/>
  <c r="C80" i="16"/>
  <c r="J80" i="16" s="1"/>
  <c r="C79" i="16"/>
  <c r="J79" i="16" s="1"/>
  <c r="C78" i="16"/>
  <c r="J78" i="16" s="1"/>
  <c r="C77" i="16"/>
  <c r="J77" i="16" s="1"/>
  <c r="C76" i="16"/>
  <c r="J76" i="16" s="1"/>
  <c r="C75" i="16"/>
  <c r="J75" i="16" s="1"/>
  <c r="C74" i="16"/>
  <c r="J74" i="16" s="1"/>
  <c r="C73" i="16"/>
  <c r="J73" i="16" s="1"/>
  <c r="C72" i="16"/>
  <c r="J72" i="16" s="1"/>
  <c r="C71" i="16"/>
  <c r="J71" i="16" s="1"/>
  <c r="C70" i="16"/>
  <c r="J70" i="16" s="1"/>
  <c r="C69" i="16"/>
  <c r="J69" i="16" s="1"/>
  <c r="C68" i="16"/>
  <c r="J68" i="16" s="1"/>
  <c r="C67" i="16"/>
  <c r="J67" i="16" s="1"/>
  <c r="C66" i="16"/>
  <c r="J66" i="16" s="1"/>
  <c r="C65" i="16"/>
  <c r="J65" i="16" s="1"/>
  <c r="C64" i="16"/>
  <c r="J64" i="16" s="1"/>
  <c r="C63" i="16"/>
  <c r="J63" i="16" s="1"/>
  <c r="C62" i="16"/>
  <c r="J62" i="16" s="1"/>
  <c r="C61" i="16"/>
  <c r="J61" i="16" s="1"/>
  <c r="C60" i="16"/>
  <c r="J60" i="16" s="1"/>
  <c r="C59" i="16"/>
  <c r="J59" i="16" s="1"/>
  <c r="C58" i="16"/>
  <c r="J58" i="16" s="1"/>
  <c r="C57" i="16"/>
  <c r="J57" i="16" s="1"/>
  <c r="C56" i="16"/>
  <c r="J56" i="16" s="1"/>
  <c r="C55" i="16"/>
  <c r="J55" i="16" s="1"/>
  <c r="C54" i="16"/>
  <c r="J54" i="16" s="1"/>
  <c r="C53" i="16"/>
  <c r="J53" i="16" s="1"/>
  <c r="C52" i="16"/>
  <c r="J52" i="16" s="1"/>
  <c r="C51" i="16"/>
  <c r="J51" i="16" s="1"/>
  <c r="C50" i="16"/>
  <c r="J50" i="16" s="1"/>
  <c r="C49" i="16"/>
  <c r="J49" i="16" s="1"/>
  <c r="J48" i="16"/>
  <c r="C48" i="16"/>
  <c r="C47" i="16"/>
  <c r="J47" i="16" s="1"/>
  <c r="C46" i="16"/>
  <c r="J46" i="16" s="1"/>
  <c r="J45" i="16"/>
  <c r="C45" i="16"/>
  <c r="C44" i="16"/>
  <c r="J44" i="16" s="1"/>
  <c r="C43" i="16"/>
  <c r="J43" i="16" s="1"/>
  <c r="C42" i="16"/>
  <c r="J42" i="16" s="1"/>
  <c r="C41" i="16"/>
  <c r="J41" i="16" s="1"/>
  <c r="C40" i="16"/>
  <c r="J40" i="16" s="1"/>
  <c r="C39" i="16"/>
  <c r="J39" i="16" s="1"/>
  <c r="C38" i="16"/>
  <c r="J38" i="16" s="1"/>
  <c r="C37" i="16"/>
  <c r="J37" i="16" s="1"/>
  <c r="C36" i="16"/>
  <c r="J36" i="16" s="1"/>
  <c r="C35" i="16"/>
  <c r="J35" i="16" s="1"/>
  <c r="C34" i="16"/>
  <c r="J34" i="16" s="1"/>
  <c r="C33" i="16"/>
  <c r="J33" i="16" s="1"/>
  <c r="C32" i="16"/>
  <c r="J32" i="16" s="1"/>
  <c r="C31" i="16"/>
  <c r="J31" i="16" s="1"/>
  <c r="C30" i="16"/>
  <c r="J30" i="16" s="1"/>
  <c r="C29" i="16"/>
  <c r="J29" i="16" s="1"/>
  <c r="C28" i="16"/>
  <c r="J28" i="16" s="1"/>
  <c r="C27" i="16"/>
  <c r="J27" i="16" s="1"/>
  <c r="C26" i="16"/>
  <c r="J26" i="16" s="1"/>
  <c r="C25" i="16"/>
  <c r="J25" i="16" s="1"/>
  <c r="C24" i="16"/>
  <c r="J24" i="16" s="1"/>
  <c r="C23" i="16"/>
  <c r="J23" i="16" s="1"/>
  <c r="C22" i="16"/>
  <c r="J22" i="16" s="1"/>
  <c r="C21" i="16"/>
  <c r="J21" i="16" s="1"/>
  <c r="C20" i="16"/>
  <c r="J20" i="16" s="1"/>
  <c r="C19" i="16"/>
  <c r="J19" i="16" s="1"/>
  <c r="C18" i="16"/>
  <c r="J18" i="16" s="1"/>
  <c r="C17" i="16"/>
  <c r="J17" i="16" s="1"/>
  <c r="C16" i="16"/>
  <c r="J16" i="16" s="1"/>
  <c r="C15" i="16"/>
  <c r="J15" i="16" s="1"/>
  <c r="C14" i="16"/>
  <c r="J14" i="16" s="1"/>
  <c r="A7" i="16"/>
  <c r="A5" i="16"/>
  <c r="A4" i="16"/>
  <c r="A3" i="16"/>
  <c r="A1" i="16"/>
  <c r="B126" i="15"/>
  <c r="B125" i="15"/>
  <c r="N121" i="15"/>
  <c r="N119" i="15"/>
  <c r="N118" i="15"/>
  <c r="C83" i="15"/>
  <c r="J83" i="15" s="1"/>
  <c r="C82" i="15"/>
  <c r="J82" i="15" s="1"/>
  <c r="C81" i="15"/>
  <c r="J81" i="15" s="1"/>
  <c r="C80" i="15"/>
  <c r="J80" i="15" s="1"/>
  <c r="C79" i="15"/>
  <c r="J79" i="15" s="1"/>
  <c r="C78" i="15"/>
  <c r="J78" i="15" s="1"/>
  <c r="C77" i="15"/>
  <c r="J77" i="15" s="1"/>
  <c r="C76" i="15"/>
  <c r="J76" i="15" s="1"/>
  <c r="C75" i="15"/>
  <c r="J75" i="15" s="1"/>
  <c r="C74" i="15"/>
  <c r="J74" i="15" s="1"/>
  <c r="C73" i="15"/>
  <c r="J73" i="15" s="1"/>
  <c r="C72" i="15"/>
  <c r="J72" i="15" s="1"/>
  <c r="C71" i="15"/>
  <c r="J71" i="15" s="1"/>
  <c r="C70" i="15"/>
  <c r="J70" i="15" s="1"/>
  <c r="C69" i="15"/>
  <c r="J69" i="15" s="1"/>
  <c r="C68" i="15"/>
  <c r="J68" i="15" s="1"/>
  <c r="C67" i="15"/>
  <c r="J67" i="15" s="1"/>
  <c r="C66" i="15"/>
  <c r="J66" i="15" s="1"/>
  <c r="C65" i="15"/>
  <c r="J65" i="15" s="1"/>
  <c r="C64" i="15"/>
  <c r="J64" i="15" s="1"/>
  <c r="C63" i="15"/>
  <c r="J63" i="15" s="1"/>
  <c r="C62" i="15"/>
  <c r="J62" i="15" s="1"/>
  <c r="C61" i="15"/>
  <c r="J61" i="15" s="1"/>
  <c r="C60" i="15"/>
  <c r="J60" i="15" s="1"/>
  <c r="C59" i="15"/>
  <c r="J59" i="15" s="1"/>
  <c r="C58" i="15"/>
  <c r="J58" i="15" s="1"/>
  <c r="C57" i="15"/>
  <c r="J57" i="15" s="1"/>
  <c r="C56" i="15"/>
  <c r="J56" i="15" s="1"/>
  <c r="C55" i="15"/>
  <c r="J55" i="15" s="1"/>
  <c r="C54" i="15"/>
  <c r="J54" i="15" s="1"/>
  <c r="C53" i="15"/>
  <c r="J53" i="15" s="1"/>
  <c r="C52" i="15"/>
  <c r="J52" i="15" s="1"/>
  <c r="C51" i="15"/>
  <c r="J51" i="15" s="1"/>
  <c r="C50" i="15"/>
  <c r="J50" i="15" s="1"/>
  <c r="C49" i="15"/>
  <c r="J49" i="15" s="1"/>
  <c r="C48" i="15"/>
  <c r="J48" i="15" s="1"/>
  <c r="C47" i="15"/>
  <c r="J47" i="15" s="1"/>
  <c r="C46" i="15"/>
  <c r="J46" i="15" s="1"/>
  <c r="C45" i="15"/>
  <c r="J45" i="15" s="1"/>
  <c r="C44" i="15"/>
  <c r="J44" i="15" s="1"/>
  <c r="C43" i="15"/>
  <c r="J43" i="15" s="1"/>
  <c r="C42" i="15"/>
  <c r="J42" i="15" s="1"/>
  <c r="C41" i="15"/>
  <c r="J41" i="15" s="1"/>
  <c r="C40" i="15"/>
  <c r="J40" i="15" s="1"/>
  <c r="C39" i="15"/>
  <c r="J39" i="15" s="1"/>
  <c r="C38" i="15"/>
  <c r="J38" i="15" s="1"/>
  <c r="C37" i="15"/>
  <c r="J37" i="15" s="1"/>
  <c r="C36" i="15"/>
  <c r="J36" i="15" s="1"/>
  <c r="C35" i="15"/>
  <c r="J35" i="15" s="1"/>
  <c r="C34" i="15"/>
  <c r="J34" i="15" s="1"/>
  <c r="C33" i="15"/>
  <c r="J33" i="15" s="1"/>
  <c r="C32" i="15"/>
  <c r="J32" i="15" s="1"/>
  <c r="C31" i="15"/>
  <c r="J31" i="15" s="1"/>
  <c r="C30" i="15"/>
  <c r="J30" i="15" s="1"/>
  <c r="C29" i="15"/>
  <c r="J29" i="15" s="1"/>
  <c r="C28" i="15"/>
  <c r="J28" i="15" s="1"/>
  <c r="C27" i="15"/>
  <c r="J27" i="15" s="1"/>
  <c r="C26" i="15"/>
  <c r="J26" i="15" s="1"/>
  <c r="C25" i="15"/>
  <c r="J25" i="15" s="1"/>
  <c r="C24" i="15"/>
  <c r="J24" i="15" s="1"/>
  <c r="C23" i="15"/>
  <c r="J23" i="15" s="1"/>
  <c r="C22" i="15"/>
  <c r="J22" i="15" s="1"/>
  <c r="C21" i="15"/>
  <c r="J21" i="15" s="1"/>
  <c r="C20" i="15"/>
  <c r="J20" i="15" s="1"/>
  <c r="C19" i="15"/>
  <c r="J19" i="15" s="1"/>
  <c r="C18" i="15"/>
  <c r="J18" i="15" s="1"/>
  <c r="C17" i="15"/>
  <c r="J17" i="15" s="1"/>
  <c r="C16" i="15"/>
  <c r="J16" i="15" s="1"/>
  <c r="C15" i="15"/>
  <c r="J15" i="15" s="1"/>
  <c r="C14" i="15"/>
  <c r="J14" i="15" s="1"/>
  <c r="A7" i="15"/>
  <c r="A5" i="15"/>
  <c r="A4" i="15"/>
  <c r="A3" i="15"/>
  <c r="A1" i="15"/>
  <c r="B126" i="14"/>
  <c r="B125" i="14"/>
  <c r="N121" i="14"/>
  <c r="N119" i="14"/>
  <c r="N118" i="14"/>
  <c r="C83" i="14"/>
  <c r="J83" i="14" s="1"/>
  <c r="C82" i="14"/>
  <c r="J82" i="14" s="1"/>
  <c r="C81" i="14"/>
  <c r="J81" i="14" s="1"/>
  <c r="C80" i="14"/>
  <c r="J80" i="14" s="1"/>
  <c r="C79" i="14"/>
  <c r="J79" i="14" s="1"/>
  <c r="C78" i="14"/>
  <c r="J78" i="14" s="1"/>
  <c r="C77" i="14"/>
  <c r="J77" i="14" s="1"/>
  <c r="C76" i="14"/>
  <c r="J76" i="14" s="1"/>
  <c r="C75" i="14"/>
  <c r="J75" i="14" s="1"/>
  <c r="C74" i="14"/>
  <c r="J74" i="14" s="1"/>
  <c r="C73" i="14"/>
  <c r="J73" i="14" s="1"/>
  <c r="C72" i="14"/>
  <c r="J72" i="14" s="1"/>
  <c r="C71" i="14"/>
  <c r="J71" i="14" s="1"/>
  <c r="C70" i="14"/>
  <c r="J70" i="14" s="1"/>
  <c r="C69" i="14"/>
  <c r="J69" i="14" s="1"/>
  <c r="C68" i="14"/>
  <c r="J68" i="14" s="1"/>
  <c r="C67" i="14"/>
  <c r="J67" i="14" s="1"/>
  <c r="C66" i="14"/>
  <c r="J66" i="14" s="1"/>
  <c r="C65" i="14"/>
  <c r="J65" i="14" s="1"/>
  <c r="C64" i="14"/>
  <c r="J64" i="14" s="1"/>
  <c r="C63" i="14"/>
  <c r="J63" i="14" s="1"/>
  <c r="C62" i="14"/>
  <c r="J62" i="14" s="1"/>
  <c r="C61" i="14"/>
  <c r="J61" i="14" s="1"/>
  <c r="C60" i="14"/>
  <c r="J60" i="14" s="1"/>
  <c r="C59" i="14"/>
  <c r="J59" i="14" s="1"/>
  <c r="C58" i="14"/>
  <c r="J58" i="14" s="1"/>
  <c r="C57" i="14"/>
  <c r="J57" i="14" s="1"/>
  <c r="C56" i="14"/>
  <c r="J56" i="14" s="1"/>
  <c r="C55" i="14"/>
  <c r="J55" i="14" s="1"/>
  <c r="C54" i="14"/>
  <c r="J54" i="14" s="1"/>
  <c r="C53" i="14"/>
  <c r="J53" i="14" s="1"/>
  <c r="C52" i="14"/>
  <c r="J52" i="14" s="1"/>
  <c r="C51" i="14"/>
  <c r="J51" i="14" s="1"/>
  <c r="C50" i="14"/>
  <c r="J50" i="14" s="1"/>
  <c r="C49" i="14"/>
  <c r="J49" i="14" s="1"/>
  <c r="C48" i="14"/>
  <c r="J48" i="14" s="1"/>
  <c r="C47" i="14"/>
  <c r="J47" i="14" s="1"/>
  <c r="C46" i="14"/>
  <c r="J46" i="14" s="1"/>
  <c r="C45" i="14"/>
  <c r="J45" i="14" s="1"/>
  <c r="C44" i="14"/>
  <c r="J44" i="14" s="1"/>
  <c r="C43" i="14"/>
  <c r="J43" i="14" s="1"/>
  <c r="C42" i="14"/>
  <c r="J42" i="14" s="1"/>
  <c r="C41" i="14"/>
  <c r="J41" i="14" s="1"/>
  <c r="C40" i="14"/>
  <c r="J40" i="14" s="1"/>
  <c r="C39" i="14"/>
  <c r="J39" i="14" s="1"/>
  <c r="C38" i="14"/>
  <c r="J38" i="14" s="1"/>
  <c r="C37" i="14"/>
  <c r="J37" i="14" s="1"/>
  <c r="C36" i="14"/>
  <c r="J36" i="14" s="1"/>
  <c r="C35" i="14"/>
  <c r="J35" i="14" s="1"/>
  <c r="C34" i="14"/>
  <c r="J34" i="14" s="1"/>
  <c r="C33" i="14"/>
  <c r="J33" i="14" s="1"/>
  <c r="C32" i="14"/>
  <c r="J32" i="14" s="1"/>
  <c r="C31" i="14"/>
  <c r="J31" i="14" s="1"/>
  <c r="C30" i="14"/>
  <c r="J30" i="14" s="1"/>
  <c r="C29" i="14"/>
  <c r="J29" i="14" s="1"/>
  <c r="C28" i="14"/>
  <c r="J28" i="14" s="1"/>
  <c r="C27" i="14"/>
  <c r="J27" i="14" s="1"/>
  <c r="C26" i="14"/>
  <c r="J26" i="14" s="1"/>
  <c r="C25" i="14"/>
  <c r="J25" i="14" s="1"/>
  <c r="C24" i="14"/>
  <c r="J24" i="14" s="1"/>
  <c r="C23" i="14"/>
  <c r="J23" i="14" s="1"/>
  <c r="C22" i="14"/>
  <c r="J22" i="14" s="1"/>
  <c r="C21" i="14"/>
  <c r="J21" i="14" s="1"/>
  <c r="C20" i="14"/>
  <c r="J20" i="14" s="1"/>
  <c r="C19" i="14"/>
  <c r="J19" i="14" s="1"/>
  <c r="C18" i="14"/>
  <c r="J18" i="14" s="1"/>
  <c r="C17" i="14"/>
  <c r="J17" i="14" s="1"/>
  <c r="C16" i="14"/>
  <c r="J16" i="14" s="1"/>
  <c r="C15" i="14"/>
  <c r="J15" i="14" s="1"/>
  <c r="C14" i="14"/>
  <c r="J14" i="14" s="1"/>
  <c r="A7" i="14"/>
  <c r="A5" i="14"/>
  <c r="A4" i="14"/>
  <c r="A3" i="14"/>
  <c r="A1" i="14"/>
  <c r="A8" i="17"/>
  <c r="A8" i="16"/>
  <c r="A8" i="15"/>
  <c r="A8" i="14"/>
  <c r="A8" i="1"/>
  <c r="N121" i="1"/>
  <c r="B126" i="1"/>
  <c r="B125" i="1"/>
  <c r="N119" i="1"/>
  <c r="N118" i="1"/>
  <c r="A7" i="1"/>
  <c r="K68" i="15" l="1"/>
  <c r="K15" i="14"/>
  <c r="K17" i="14"/>
  <c r="K19" i="14"/>
  <c r="K21" i="14"/>
  <c r="K23" i="14"/>
  <c r="K25" i="14"/>
  <c r="K27" i="14"/>
  <c r="K41" i="14"/>
  <c r="K43" i="14"/>
  <c r="K47" i="14"/>
  <c r="K49" i="14"/>
  <c r="K61" i="14"/>
  <c r="K15" i="15"/>
  <c r="K17" i="15"/>
  <c r="K19" i="15"/>
  <c r="K21" i="15"/>
  <c r="K23" i="15"/>
  <c r="K25" i="15"/>
  <c r="K27" i="15"/>
  <c r="K29" i="15"/>
  <c r="K31" i="15"/>
  <c r="K33" i="15"/>
  <c r="K35" i="15"/>
  <c r="K37" i="15"/>
  <c r="K39" i="15"/>
  <c r="K41" i="15"/>
  <c r="K43" i="15"/>
  <c r="K45" i="15"/>
  <c r="K47" i="15"/>
  <c r="K49" i="15"/>
  <c r="K51" i="15"/>
  <c r="K53" i="15"/>
  <c r="K55" i="15"/>
  <c r="K57" i="15"/>
  <c r="K59" i="15"/>
  <c r="K61" i="15"/>
  <c r="K63" i="15"/>
  <c r="K65" i="15"/>
  <c r="K67" i="15"/>
  <c r="K69" i="15"/>
  <c r="K71" i="15"/>
  <c r="K73" i="15"/>
  <c r="K75" i="15"/>
  <c r="K77" i="15"/>
  <c r="K79" i="15"/>
  <c r="K81" i="15"/>
  <c r="K83" i="15"/>
  <c r="K15" i="16"/>
  <c r="K17" i="16"/>
  <c r="K19" i="16"/>
  <c r="K21" i="16"/>
  <c r="K23" i="16"/>
  <c r="K25" i="16"/>
  <c r="K27" i="16"/>
  <c r="K29" i="16"/>
  <c r="K31" i="16"/>
  <c r="K33" i="16"/>
  <c r="K35" i="16"/>
  <c r="K37" i="16"/>
  <c r="K39" i="16"/>
  <c r="K41" i="16"/>
  <c r="K43" i="16"/>
  <c r="K45" i="16"/>
  <c r="K47" i="16"/>
  <c r="K49" i="16"/>
  <c r="K51" i="16"/>
  <c r="K53" i="16"/>
  <c r="K55" i="16"/>
  <c r="K57" i="16"/>
  <c r="K59" i="16"/>
  <c r="K61" i="16"/>
  <c r="K63" i="16"/>
  <c r="K65" i="16"/>
  <c r="K67" i="16"/>
  <c r="K69" i="16"/>
  <c r="K73" i="16"/>
  <c r="K77" i="16"/>
  <c r="K15" i="17"/>
  <c r="K17" i="17"/>
  <c r="K19" i="17"/>
  <c r="K21" i="17"/>
  <c r="K23" i="17"/>
  <c r="K25" i="17"/>
  <c r="K27" i="17"/>
  <c r="K29" i="17"/>
  <c r="K31" i="17"/>
  <c r="K33" i="17"/>
  <c r="K35" i="17"/>
  <c r="K37" i="17"/>
  <c r="K39" i="17"/>
  <c r="K41" i="17"/>
  <c r="K43" i="17"/>
  <c r="K45" i="17"/>
  <c r="K47" i="17"/>
  <c r="K49" i="17"/>
  <c r="K51" i="17"/>
  <c r="K53" i="17"/>
  <c r="K55" i="17"/>
  <c r="K57" i="17"/>
  <c r="K59" i="17"/>
  <c r="K61" i="17"/>
  <c r="K63" i="17"/>
  <c r="K65" i="17"/>
  <c r="K67" i="17"/>
  <c r="K73" i="17"/>
  <c r="K75" i="17"/>
  <c r="K77" i="17"/>
  <c r="K79" i="17"/>
  <c r="K83" i="17"/>
  <c r="K14" i="14"/>
  <c r="K16" i="14"/>
  <c r="K18" i="14"/>
  <c r="L18" i="14" s="1"/>
  <c r="M18" i="14" s="1"/>
  <c r="K20" i="14"/>
  <c r="K22" i="14"/>
  <c r="K24" i="14"/>
  <c r="K26" i="14"/>
  <c r="L26" i="14" s="1"/>
  <c r="M26" i="14" s="1"/>
  <c r="K28" i="14"/>
  <c r="K30" i="14"/>
  <c r="K32" i="14"/>
  <c r="K34" i="14"/>
  <c r="K36" i="14"/>
  <c r="K38" i="14"/>
  <c r="K40" i="14"/>
  <c r="K42" i="14"/>
  <c r="N42" i="14" s="1"/>
  <c r="O42" i="14" s="1"/>
  <c r="K44" i="14"/>
  <c r="K46" i="14"/>
  <c r="L46" i="14" s="1"/>
  <c r="M46" i="14" s="1"/>
  <c r="K48" i="14"/>
  <c r="N48" i="14" s="1"/>
  <c r="O48" i="14" s="1"/>
  <c r="K50" i="14"/>
  <c r="K52" i="14"/>
  <c r="K54" i="14"/>
  <c r="K56" i="14"/>
  <c r="K58" i="14"/>
  <c r="K60" i="14"/>
  <c r="K62" i="14"/>
  <c r="K64" i="14"/>
  <c r="K66" i="14"/>
  <c r="K70" i="14"/>
  <c r="K74" i="14"/>
  <c r="K80" i="14"/>
  <c r="K14" i="15"/>
  <c r="K16" i="15"/>
  <c r="N16" i="15" s="1"/>
  <c r="O16" i="15" s="1"/>
  <c r="K18" i="15"/>
  <c r="K20" i="15"/>
  <c r="K22" i="15"/>
  <c r="K24" i="15"/>
  <c r="L24" i="15" s="1"/>
  <c r="M24" i="15" s="1"/>
  <c r="K26" i="15"/>
  <c r="K28" i="15"/>
  <c r="K30" i="15"/>
  <c r="K32" i="15"/>
  <c r="N32" i="15" s="1"/>
  <c r="O32" i="15" s="1"/>
  <c r="K34" i="15"/>
  <c r="K36" i="15"/>
  <c r="L36" i="15" s="1"/>
  <c r="M36" i="15" s="1"/>
  <c r="K38" i="15"/>
  <c r="K40" i="15"/>
  <c r="N40" i="15" s="1"/>
  <c r="O40" i="15" s="1"/>
  <c r="K42" i="15"/>
  <c r="K44" i="15"/>
  <c r="K46" i="15"/>
  <c r="K48" i="15"/>
  <c r="N48" i="15" s="1"/>
  <c r="O48" i="15" s="1"/>
  <c r="K50" i="15"/>
  <c r="K52" i="15"/>
  <c r="K54" i="15"/>
  <c r="N54" i="15" s="1"/>
  <c r="O54" i="15" s="1"/>
  <c r="K56" i="15"/>
  <c r="N56" i="15" s="1"/>
  <c r="O56" i="15" s="1"/>
  <c r="K58" i="15"/>
  <c r="K60" i="15"/>
  <c r="K62" i="15"/>
  <c r="L62" i="15" s="1"/>
  <c r="M62" i="15" s="1"/>
  <c r="K64" i="15"/>
  <c r="N64" i="15" s="1"/>
  <c r="O64" i="15" s="1"/>
  <c r="K66" i="15"/>
  <c r="K70" i="15"/>
  <c r="K74" i="15"/>
  <c r="K78" i="15"/>
  <c r="K82" i="15"/>
  <c r="K14" i="16"/>
  <c r="N14" i="16" s="1"/>
  <c r="O14" i="16" s="1"/>
  <c r="K16" i="16"/>
  <c r="K18" i="16"/>
  <c r="K20" i="16"/>
  <c r="K22" i="16"/>
  <c r="K24" i="16"/>
  <c r="K26" i="16"/>
  <c r="K28" i="16"/>
  <c r="K30" i="16"/>
  <c r="K32" i="16"/>
  <c r="K34" i="16"/>
  <c r="K36" i="16"/>
  <c r="K38" i="16"/>
  <c r="K40" i="16"/>
  <c r="K42" i="16"/>
  <c r="K44" i="16"/>
  <c r="K46" i="16"/>
  <c r="K48" i="16"/>
  <c r="K50" i="16"/>
  <c r="K52" i="16"/>
  <c r="K54" i="16"/>
  <c r="K56" i="16"/>
  <c r="K58" i="16"/>
  <c r="K60" i="16"/>
  <c r="K62" i="16"/>
  <c r="K64" i="16"/>
  <c r="K66" i="16"/>
  <c r="K68" i="16"/>
  <c r="K70" i="16"/>
  <c r="K74" i="16"/>
  <c r="K78" i="16"/>
  <c r="K82" i="16"/>
  <c r="K14" i="17"/>
  <c r="K16" i="17"/>
  <c r="K18" i="17"/>
  <c r="K20" i="17"/>
  <c r="K22" i="17"/>
  <c r="K24" i="17"/>
  <c r="N24" i="17" s="1"/>
  <c r="O24" i="17" s="1"/>
  <c r="K26" i="17"/>
  <c r="K28" i="17"/>
  <c r="K30" i="17"/>
  <c r="K32" i="17"/>
  <c r="N32" i="17" s="1"/>
  <c r="O32" i="17" s="1"/>
  <c r="K64" i="17"/>
  <c r="K66" i="17"/>
  <c r="K80" i="17"/>
  <c r="K82" i="17"/>
  <c r="K76" i="16"/>
  <c r="K81" i="16"/>
  <c r="K83" i="16"/>
  <c r="K72" i="16"/>
  <c r="K80" i="16"/>
  <c r="K71" i="16"/>
  <c r="N70" i="16" s="1"/>
  <c r="O70" i="16" s="1"/>
  <c r="K75" i="16"/>
  <c r="K79" i="16"/>
  <c r="K34" i="17"/>
  <c r="K38" i="17"/>
  <c r="K42" i="17"/>
  <c r="K46" i="17"/>
  <c r="K50" i="17"/>
  <c r="K54" i="17"/>
  <c r="K60" i="17"/>
  <c r="K62" i="17"/>
  <c r="K69" i="17"/>
  <c r="K76" i="17"/>
  <c r="K78" i="17"/>
  <c r="K36" i="17"/>
  <c r="K40" i="17"/>
  <c r="K44" i="17"/>
  <c r="K48" i="17"/>
  <c r="K52" i="17"/>
  <c r="K56" i="17"/>
  <c r="K68" i="17"/>
  <c r="K70" i="17"/>
  <c r="K58" i="17"/>
  <c r="K72" i="17"/>
  <c r="K74" i="17"/>
  <c r="K81" i="17"/>
  <c r="K72" i="15"/>
  <c r="K76" i="15"/>
  <c r="K80" i="15"/>
  <c r="K69" i="14"/>
  <c r="K65" i="14"/>
  <c r="K33" i="14"/>
  <c r="K37" i="14"/>
  <c r="K39" i="14"/>
  <c r="K51" i="14"/>
  <c r="L50" i="14" s="1"/>
  <c r="M50" i="14" s="1"/>
  <c r="K53" i="14"/>
  <c r="K63" i="14"/>
  <c r="K29" i="14"/>
  <c r="K31" i="14"/>
  <c r="K45" i="14"/>
  <c r="K59" i="14"/>
  <c r="K35" i="14"/>
  <c r="K55" i="14"/>
  <c r="L54" i="14" s="1"/>
  <c r="M54" i="14" s="1"/>
  <c r="K57" i="14"/>
  <c r="K67" i="14"/>
  <c r="K73" i="14"/>
  <c r="K75" i="14"/>
  <c r="L74" i="14" s="1"/>
  <c r="M74" i="14" s="1"/>
  <c r="K77" i="14"/>
  <c r="K72" i="14"/>
  <c r="K78" i="14"/>
  <c r="K81" i="14"/>
  <c r="K83" i="14"/>
  <c r="K79" i="14"/>
  <c r="K68" i="14"/>
  <c r="K71" i="14"/>
  <c r="K76" i="14"/>
  <c r="K82" i="14"/>
  <c r="A5" i="1"/>
  <c r="A4" i="1"/>
  <c r="A3" i="1"/>
  <c r="A1" i="1"/>
  <c r="C83" i="1"/>
  <c r="J83" i="1" s="1"/>
  <c r="K83" i="1" s="1"/>
  <c r="C82" i="1"/>
  <c r="J82" i="1" s="1"/>
  <c r="K82" i="1" s="1"/>
  <c r="C81" i="1"/>
  <c r="J81" i="1" s="1"/>
  <c r="C80" i="1"/>
  <c r="J80" i="1" s="1"/>
  <c r="C79" i="1"/>
  <c r="J79" i="1" s="1"/>
  <c r="K79" i="1" s="1"/>
  <c r="C78" i="1"/>
  <c r="J78" i="1" s="1"/>
  <c r="K78" i="1" s="1"/>
  <c r="C77" i="1"/>
  <c r="J77" i="1" s="1"/>
  <c r="C76" i="1"/>
  <c r="J76" i="1" s="1"/>
  <c r="C75" i="1"/>
  <c r="J75" i="1" s="1"/>
  <c r="K75" i="1" s="1"/>
  <c r="C74" i="1"/>
  <c r="J74" i="1" s="1"/>
  <c r="K74" i="1" s="1"/>
  <c r="C73" i="1"/>
  <c r="J73" i="1" s="1"/>
  <c r="C72" i="1"/>
  <c r="J72" i="1" s="1"/>
  <c r="C71" i="1"/>
  <c r="J71" i="1" s="1"/>
  <c r="K71" i="1" s="1"/>
  <c r="C70" i="1"/>
  <c r="J70" i="1" s="1"/>
  <c r="K70" i="1" s="1"/>
  <c r="C69" i="1"/>
  <c r="J69" i="1" s="1"/>
  <c r="C68" i="1"/>
  <c r="J68" i="1" s="1"/>
  <c r="C67" i="1"/>
  <c r="J67" i="1" s="1"/>
  <c r="K67" i="1" s="1"/>
  <c r="C66" i="1"/>
  <c r="J66" i="1" s="1"/>
  <c r="K66" i="1" s="1"/>
  <c r="C65" i="1"/>
  <c r="J65" i="1" s="1"/>
  <c r="C64" i="1"/>
  <c r="J64" i="1" s="1"/>
  <c r="C63" i="1"/>
  <c r="J63" i="1" s="1"/>
  <c r="K63" i="1" s="1"/>
  <c r="C62" i="1"/>
  <c r="J62" i="1" s="1"/>
  <c r="K62" i="1" s="1"/>
  <c r="C61" i="1"/>
  <c r="J61" i="1" s="1"/>
  <c r="C60" i="1"/>
  <c r="J60" i="1" s="1"/>
  <c r="C59" i="1"/>
  <c r="J59" i="1" s="1"/>
  <c r="K59" i="1" s="1"/>
  <c r="C58" i="1"/>
  <c r="J58" i="1" s="1"/>
  <c r="K58" i="1" s="1"/>
  <c r="C57" i="1"/>
  <c r="J57" i="1" s="1"/>
  <c r="C56" i="1"/>
  <c r="J56" i="1" s="1"/>
  <c r="C55" i="1"/>
  <c r="J55" i="1" s="1"/>
  <c r="K55" i="1" s="1"/>
  <c r="C54" i="1"/>
  <c r="J54" i="1" s="1"/>
  <c r="K54" i="1" s="1"/>
  <c r="C53" i="1"/>
  <c r="J53" i="1" s="1"/>
  <c r="C52" i="1"/>
  <c r="J52" i="1" s="1"/>
  <c r="C51" i="1"/>
  <c r="J51" i="1" s="1"/>
  <c r="K51" i="1" s="1"/>
  <c r="C50" i="1"/>
  <c r="J50" i="1" s="1"/>
  <c r="K50" i="1" s="1"/>
  <c r="C49" i="1"/>
  <c r="J49" i="1" s="1"/>
  <c r="C48" i="1"/>
  <c r="J48" i="1" s="1"/>
  <c r="C47" i="1"/>
  <c r="J47" i="1" s="1"/>
  <c r="K47" i="1" s="1"/>
  <c r="C46" i="1"/>
  <c r="J46" i="1" s="1"/>
  <c r="K46" i="1" s="1"/>
  <c r="C45" i="1"/>
  <c r="J45" i="1" s="1"/>
  <c r="C44" i="1"/>
  <c r="J44" i="1" s="1"/>
  <c r="C43" i="1"/>
  <c r="J43" i="1" s="1"/>
  <c r="K43" i="1" s="1"/>
  <c r="C42" i="1"/>
  <c r="J42" i="1" s="1"/>
  <c r="K42" i="1" s="1"/>
  <c r="C41" i="1"/>
  <c r="J41" i="1" s="1"/>
  <c r="C40" i="1"/>
  <c r="J40" i="1" s="1"/>
  <c r="C39" i="1"/>
  <c r="J39" i="1" s="1"/>
  <c r="K39" i="1" s="1"/>
  <c r="C38" i="1"/>
  <c r="J38" i="1" s="1"/>
  <c r="K38" i="1" s="1"/>
  <c r="C37" i="1"/>
  <c r="J37" i="1" s="1"/>
  <c r="C36" i="1"/>
  <c r="J36" i="1" s="1"/>
  <c r="C35" i="1"/>
  <c r="J35" i="1" s="1"/>
  <c r="K35" i="1" s="1"/>
  <c r="C34" i="1"/>
  <c r="J34" i="1" s="1"/>
  <c r="K34" i="1" s="1"/>
  <c r="C33" i="1"/>
  <c r="J33" i="1" s="1"/>
  <c r="C32" i="1"/>
  <c r="J32" i="1" s="1"/>
  <c r="C31" i="1"/>
  <c r="J31" i="1" s="1"/>
  <c r="K31" i="1" s="1"/>
  <c r="C30" i="1"/>
  <c r="J30" i="1" s="1"/>
  <c r="K30" i="1" s="1"/>
  <c r="C29" i="1"/>
  <c r="J29" i="1" s="1"/>
  <c r="C28" i="1"/>
  <c r="J28" i="1" s="1"/>
  <c r="C27" i="1"/>
  <c r="J27" i="1" s="1"/>
  <c r="K27" i="1" s="1"/>
  <c r="C26" i="1"/>
  <c r="J26" i="1" s="1"/>
  <c r="K26" i="1" s="1"/>
  <c r="C25" i="1"/>
  <c r="J25" i="1" s="1"/>
  <c r="C24" i="1"/>
  <c r="J24" i="1" s="1"/>
  <c r="C23" i="1"/>
  <c r="J23" i="1" s="1"/>
  <c r="K23" i="1" s="1"/>
  <c r="C22" i="1"/>
  <c r="J22" i="1" s="1"/>
  <c r="K22" i="1" s="1"/>
  <c r="C21" i="1"/>
  <c r="J21" i="1" s="1"/>
  <c r="C20" i="1"/>
  <c r="J20" i="1" s="1"/>
  <c r="C19" i="1"/>
  <c r="J19" i="1" s="1"/>
  <c r="K19" i="1" s="1"/>
  <c r="C18" i="1"/>
  <c r="J18" i="1" s="1"/>
  <c r="K18" i="1" s="1"/>
  <c r="C17" i="1"/>
  <c r="J17" i="1" s="1"/>
  <c r="C16" i="1"/>
  <c r="J16" i="1" s="1"/>
  <c r="C15" i="1"/>
  <c r="J15" i="1" s="1"/>
  <c r="K15" i="1" s="1"/>
  <c r="C14" i="1"/>
  <c r="L68" i="16" l="1"/>
  <c r="M68" i="16" s="1"/>
  <c r="L60" i="16"/>
  <c r="M60" i="16" s="1"/>
  <c r="L52" i="16"/>
  <c r="M52" i="16" s="1"/>
  <c r="L44" i="16"/>
  <c r="M44" i="16" s="1"/>
  <c r="L36" i="16"/>
  <c r="M36" i="16" s="1"/>
  <c r="N28" i="16"/>
  <c r="O28" i="16" s="1"/>
  <c r="N20" i="16"/>
  <c r="O20" i="16" s="1"/>
  <c r="N82" i="15"/>
  <c r="O82" i="15" s="1"/>
  <c r="N66" i="15"/>
  <c r="O66" i="15" s="1"/>
  <c r="N58" i="15"/>
  <c r="O58" i="15" s="1"/>
  <c r="N50" i="15"/>
  <c r="O50" i="15" s="1"/>
  <c r="N42" i="15"/>
  <c r="O42" i="15" s="1"/>
  <c r="N34" i="15"/>
  <c r="O34" i="15" s="1"/>
  <c r="L26" i="15"/>
  <c r="M26" i="15" s="1"/>
  <c r="L18" i="15"/>
  <c r="M18" i="15" s="1"/>
  <c r="N26" i="14"/>
  <c r="O26" i="14" s="1"/>
  <c r="N64" i="17"/>
  <c r="O64" i="17" s="1"/>
  <c r="L46" i="16"/>
  <c r="M46" i="16" s="1"/>
  <c r="N30" i="16"/>
  <c r="O30" i="16" s="1"/>
  <c r="L70" i="15"/>
  <c r="M70" i="15" s="1"/>
  <c r="N44" i="15"/>
  <c r="O44" i="15" s="1"/>
  <c r="N20" i="15"/>
  <c r="O20" i="15" s="1"/>
  <c r="N38" i="14"/>
  <c r="O38" i="14" s="1"/>
  <c r="L82" i="17"/>
  <c r="M82" i="17" s="1"/>
  <c r="L30" i="15"/>
  <c r="M30" i="15" s="1"/>
  <c r="N62" i="15"/>
  <c r="O62" i="15" s="1"/>
  <c r="L46" i="15"/>
  <c r="M46" i="15" s="1"/>
  <c r="N38" i="15"/>
  <c r="O38" i="15" s="1"/>
  <c r="L22" i="15"/>
  <c r="M22" i="15" s="1"/>
  <c r="L34" i="14"/>
  <c r="M34" i="14" s="1"/>
  <c r="L66" i="15"/>
  <c r="M66" i="15" s="1"/>
  <c r="L28" i="16"/>
  <c r="M28" i="16" s="1"/>
  <c r="N62" i="16"/>
  <c r="O62" i="16" s="1"/>
  <c r="N46" i="16"/>
  <c r="O46" i="16" s="1"/>
  <c r="L30" i="16"/>
  <c r="M30" i="16" s="1"/>
  <c r="L14" i="16"/>
  <c r="M14" i="16" s="1"/>
  <c r="L64" i="14"/>
  <c r="M64" i="14" s="1"/>
  <c r="N24" i="14"/>
  <c r="O24" i="14" s="1"/>
  <c r="L64" i="17"/>
  <c r="M64" i="17" s="1"/>
  <c r="L54" i="15"/>
  <c r="M54" i="15" s="1"/>
  <c r="N30" i="15"/>
  <c r="O30" i="15" s="1"/>
  <c r="N14" i="15"/>
  <c r="O14" i="15" s="1"/>
  <c r="L66" i="14"/>
  <c r="M66" i="14" s="1"/>
  <c r="L58" i="14"/>
  <c r="M58" i="14" s="1"/>
  <c r="N24" i="15"/>
  <c r="O24" i="15" s="1"/>
  <c r="L16" i="15"/>
  <c r="M16" i="15" s="1"/>
  <c r="L66" i="17"/>
  <c r="M66" i="17" s="1"/>
  <c r="L22" i="14"/>
  <c r="M22" i="14" s="1"/>
  <c r="L64" i="15"/>
  <c r="M64" i="15" s="1"/>
  <c r="L32" i="14"/>
  <c r="M32" i="14" s="1"/>
  <c r="N82" i="17"/>
  <c r="O82" i="17" s="1"/>
  <c r="L32" i="16"/>
  <c r="M32" i="16" s="1"/>
  <c r="N36" i="14"/>
  <c r="O36" i="14" s="1"/>
  <c r="N56" i="16"/>
  <c r="O56" i="16" s="1"/>
  <c r="L16" i="16"/>
  <c r="M16" i="16" s="1"/>
  <c r="L74" i="15"/>
  <c r="M74" i="15" s="1"/>
  <c r="L42" i="15"/>
  <c r="M42" i="15" s="1"/>
  <c r="N28" i="14"/>
  <c r="O28" i="14" s="1"/>
  <c r="L48" i="14"/>
  <c r="M48" i="14" s="1"/>
  <c r="L24" i="14"/>
  <c r="M24" i="14" s="1"/>
  <c r="N46" i="15"/>
  <c r="O46" i="15" s="1"/>
  <c r="N44" i="16"/>
  <c r="O44" i="16" s="1"/>
  <c r="L62" i="16"/>
  <c r="M62" i="16" s="1"/>
  <c r="N52" i="16"/>
  <c r="O52" i="16" s="1"/>
  <c r="L52" i="14"/>
  <c r="M52" i="14" s="1"/>
  <c r="L36" i="14"/>
  <c r="M36" i="14" s="1"/>
  <c r="L14" i="15"/>
  <c r="M14" i="15" s="1"/>
  <c r="N22" i="17"/>
  <c r="O22" i="17" s="1"/>
  <c r="N60" i="15"/>
  <c r="O60" i="15" s="1"/>
  <c r="N52" i="15"/>
  <c r="O52" i="15" s="1"/>
  <c r="L44" i="15"/>
  <c r="M44" i="15" s="1"/>
  <c r="N36" i="15"/>
  <c r="O36" i="15" s="1"/>
  <c r="N28" i="15"/>
  <c r="O28" i="15" s="1"/>
  <c r="L20" i="15"/>
  <c r="M20" i="15" s="1"/>
  <c r="N60" i="14"/>
  <c r="O60" i="14" s="1"/>
  <c r="L20" i="14"/>
  <c r="M20" i="14" s="1"/>
  <c r="N68" i="15"/>
  <c r="O68" i="15" s="1"/>
  <c r="L60" i="15"/>
  <c r="M60" i="15" s="1"/>
  <c r="L28" i="15"/>
  <c r="M28" i="15" s="1"/>
  <c r="L30" i="17"/>
  <c r="M30" i="17" s="1"/>
  <c r="L22" i="17"/>
  <c r="M22" i="17" s="1"/>
  <c r="N14" i="17"/>
  <c r="O14" i="17" s="1"/>
  <c r="L40" i="14"/>
  <c r="M40" i="14" s="1"/>
  <c r="N20" i="14"/>
  <c r="O20" i="14" s="1"/>
  <c r="L52" i="15"/>
  <c r="M52" i="15" s="1"/>
  <c r="L66" i="16"/>
  <c r="M66" i="16" s="1"/>
  <c r="L58" i="16"/>
  <c r="M58" i="16" s="1"/>
  <c r="L50" i="16"/>
  <c r="M50" i="16" s="1"/>
  <c r="L42" i="16"/>
  <c r="M42" i="16" s="1"/>
  <c r="L34" i="16"/>
  <c r="M34" i="16" s="1"/>
  <c r="L26" i="16"/>
  <c r="M26" i="16" s="1"/>
  <c r="L18" i="16"/>
  <c r="M18" i="16" s="1"/>
  <c r="N58" i="14"/>
  <c r="O58" i="14" s="1"/>
  <c r="L64" i="16"/>
  <c r="M64" i="16" s="1"/>
  <c r="L56" i="16"/>
  <c r="M56" i="16" s="1"/>
  <c r="L48" i="16"/>
  <c r="M48" i="16" s="1"/>
  <c r="L40" i="16"/>
  <c r="M40" i="16" s="1"/>
  <c r="N32" i="16"/>
  <c r="O32" i="16" s="1"/>
  <c r="N24" i="16"/>
  <c r="O24" i="16" s="1"/>
  <c r="N16" i="16"/>
  <c r="O16" i="16" s="1"/>
  <c r="N74" i="15"/>
  <c r="O74" i="15" s="1"/>
  <c r="L60" i="14"/>
  <c r="M60" i="14" s="1"/>
  <c r="N52" i="14"/>
  <c r="O52" i="14" s="1"/>
  <c r="L44" i="14"/>
  <c r="M44" i="14" s="1"/>
  <c r="N64" i="14"/>
  <c r="O64" i="14" s="1"/>
  <c r="N32" i="14"/>
  <c r="O32" i="14" s="1"/>
  <c r="N26" i="15"/>
  <c r="O26" i="15" s="1"/>
  <c r="L50" i="15"/>
  <c r="M50" i="15" s="1"/>
  <c r="L14" i="17"/>
  <c r="M14" i="17" s="1"/>
  <c r="N30" i="17"/>
  <c r="O30" i="17" s="1"/>
  <c r="L20" i="16"/>
  <c r="M20" i="16" s="1"/>
  <c r="N36" i="16"/>
  <c r="O36" i="16" s="1"/>
  <c r="N28" i="17"/>
  <c r="O28" i="17" s="1"/>
  <c r="N40" i="14"/>
  <c r="O40" i="14" s="1"/>
  <c r="L32" i="15"/>
  <c r="M32" i="15" s="1"/>
  <c r="N18" i="15"/>
  <c r="O18" i="15" s="1"/>
  <c r="L34" i="15"/>
  <c r="M34" i="15" s="1"/>
  <c r="N80" i="17"/>
  <c r="O80" i="17" s="1"/>
  <c r="N26" i="16"/>
  <c r="O26" i="16" s="1"/>
  <c r="N18" i="16"/>
  <c r="O18" i="16" s="1"/>
  <c r="N44" i="14"/>
  <c r="O44" i="14" s="1"/>
  <c r="L62" i="14"/>
  <c r="M62" i="14" s="1"/>
  <c r="N18" i="14"/>
  <c r="O18" i="14" s="1"/>
  <c r="L68" i="15"/>
  <c r="M68" i="15" s="1"/>
  <c r="L48" i="15"/>
  <c r="M48" i="15" s="1"/>
  <c r="L38" i="15"/>
  <c r="M38" i="15" s="1"/>
  <c r="L58" i="15"/>
  <c r="M58" i="15" s="1"/>
  <c r="N22" i="15"/>
  <c r="O22" i="15" s="1"/>
  <c r="N40" i="16"/>
  <c r="O40" i="16" s="1"/>
  <c r="N60" i="16"/>
  <c r="O60" i="16" s="1"/>
  <c r="N68" i="16"/>
  <c r="O68" i="16" s="1"/>
  <c r="L32" i="17"/>
  <c r="M32" i="17" s="1"/>
  <c r="L24" i="17"/>
  <c r="M24" i="17" s="1"/>
  <c r="N16" i="17"/>
  <c r="O16" i="17" s="1"/>
  <c r="N70" i="15"/>
  <c r="O70" i="15" s="1"/>
  <c r="L42" i="14"/>
  <c r="M42" i="14" s="1"/>
  <c r="L70" i="14"/>
  <c r="M70" i="14" s="1"/>
  <c r="N22" i="14"/>
  <c r="O22" i="14" s="1"/>
  <c r="L82" i="15"/>
  <c r="M82" i="15" s="1"/>
  <c r="N74" i="16"/>
  <c r="O74" i="16" s="1"/>
  <c r="L82" i="16"/>
  <c r="M82" i="16" s="1"/>
  <c r="N48" i="16"/>
  <c r="O48" i="16" s="1"/>
  <c r="L16" i="17"/>
  <c r="M16" i="17" s="1"/>
  <c r="N14" i="14"/>
  <c r="O14" i="14" s="1"/>
  <c r="N26" i="17"/>
  <c r="O26" i="17" s="1"/>
  <c r="N18" i="17"/>
  <c r="O18" i="17" s="1"/>
  <c r="L54" i="16"/>
  <c r="M54" i="16" s="1"/>
  <c r="L38" i="16"/>
  <c r="M38" i="16" s="1"/>
  <c r="N22" i="16"/>
  <c r="O22" i="16" s="1"/>
  <c r="L16" i="14"/>
  <c r="M16" i="14" s="1"/>
  <c r="N64" i="16"/>
  <c r="O64" i="16" s="1"/>
  <c r="L24" i="16"/>
  <c r="M24" i="16" s="1"/>
  <c r="N80" i="14"/>
  <c r="O80" i="14" s="1"/>
  <c r="L56" i="14"/>
  <c r="M56" i="14" s="1"/>
  <c r="L28" i="17"/>
  <c r="M28" i="17" s="1"/>
  <c r="L20" i="17"/>
  <c r="M20" i="17" s="1"/>
  <c r="N78" i="15"/>
  <c r="O78" i="15" s="1"/>
  <c r="N62" i="14"/>
  <c r="O62" i="14" s="1"/>
  <c r="N74" i="14"/>
  <c r="O74" i="14" s="1"/>
  <c r="L26" i="17"/>
  <c r="M26" i="17" s="1"/>
  <c r="L18" i="17"/>
  <c r="M18" i="17" s="1"/>
  <c r="N54" i="16"/>
  <c r="O54" i="16" s="1"/>
  <c r="N38" i="16"/>
  <c r="O38" i="16" s="1"/>
  <c r="N58" i="16"/>
  <c r="O58" i="16" s="1"/>
  <c r="N42" i="16"/>
  <c r="O42" i="16" s="1"/>
  <c r="L22" i="16"/>
  <c r="M22" i="16" s="1"/>
  <c r="N66" i="16"/>
  <c r="O66" i="16" s="1"/>
  <c r="N50" i="16"/>
  <c r="O50" i="16" s="1"/>
  <c r="N34" i="16"/>
  <c r="O34" i="16" s="1"/>
  <c r="L14" i="14"/>
  <c r="M14" i="14" s="1"/>
  <c r="N50" i="14"/>
  <c r="O50" i="14" s="1"/>
  <c r="N46" i="14"/>
  <c r="O46" i="14" s="1"/>
  <c r="N16" i="14"/>
  <c r="O16" i="14" s="1"/>
  <c r="L78" i="15"/>
  <c r="M78" i="15" s="1"/>
  <c r="N66" i="17"/>
  <c r="O66" i="17" s="1"/>
  <c r="N20" i="17"/>
  <c r="O20" i="17" s="1"/>
  <c r="L78" i="16"/>
  <c r="M78" i="16" s="1"/>
  <c r="L30" i="14"/>
  <c r="M30" i="14" s="1"/>
  <c r="L56" i="15"/>
  <c r="M56" i="15" s="1"/>
  <c r="L40" i="15"/>
  <c r="M40" i="15" s="1"/>
  <c r="L80" i="14"/>
  <c r="M80" i="14" s="1"/>
  <c r="N70" i="14"/>
  <c r="O70" i="14" s="1"/>
  <c r="N56" i="14"/>
  <c r="O56" i="14" s="1"/>
  <c r="L38" i="14"/>
  <c r="M38" i="14" s="1"/>
  <c r="L28" i="14"/>
  <c r="M28" i="14" s="1"/>
  <c r="N78" i="16"/>
  <c r="O78" i="16" s="1"/>
  <c r="N72" i="17"/>
  <c r="O72" i="17" s="1"/>
  <c r="L72" i="17"/>
  <c r="M72" i="17" s="1"/>
  <c r="L70" i="17"/>
  <c r="M70" i="17" s="1"/>
  <c r="N70" i="17"/>
  <c r="O70" i="17" s="1"/>
  <c r="L48" i="17"/>
  <c r="M48" i="17" s="1"/>
  <c r="N48" i="17"/>
  <c r="O48" i="17" s="1"/>
  <c r="L78" i="17"/>
  <c r="M78" i="17" s="1"/>
  <c r="N78" i="17"/>
  <c r="O78" i="17" s="1"/>
  <c r="N60" i="17"/>
  <c r="O60" i="17" s="1"/>
  <c r="L60" i="17"/>
  <c r="M60" i="17" s="1"/>
  <c r="N42" i="17"/>
  <c r="O42" i="17" s="1"/>
  <c r="L42" i="17"/>
  <c r="M42" i="17" s="1"/>
  <c r="N82" i="16"/>
  <c r="O82" i="16" s="1"/>
  <c r="L58" i="17"/>
  <c r="M58" i="17" s="1"/>
  <c r="N58" i="17"/>
  <c r="O58" i="17" s="1"/>
  <c r="N68" i="17"/>
  <c r="O68" i="17" s="1"/>
  <c r="L68" i="17"/>
  <c r="M68" i="17" s="1"/>
  <c r="L44" i="17"/>
  <c r="M44" i="17" s="1"/>
  <c r="N44" i="17"/>
  <c r="O44" i="17" s="1"/>
  <c r="N76" i="17"/>
  <c r="O76" i="17" s="1"/>
  <c r="L76" i="17"/>
  <c r="M76" i="17" s="1"/>
  <c r="N54" i="17"/>
  <c r="O54" i="17" s="1"/>
  <c r="L54" i="17"/>
  <c r="M54" i="17" s="1"/>
  <c r="N38" i="17"/>
  <c r="O38" i="17" s="1"/>
  <c r="L38" i="17"/>
  <c r="M38" i="17" s="1"/>
  <c r="L56" i="17"/>
  <c r="M56" i="17" s="1"/>
  <c r="N56" i="17"/>
  <c r="O56" i="17" s="1"/>
  <c r="L40" i="17"/>
  <c r="M40" i="17" s="1"/>
  <c r="N40" i="17"/>
  <c r="O40" i="17" s="1"/>
  <c r="N50" i="17"/>
  <c r="O50" i="17" s="1"/>
  <c r="L50" i="17"/>
  <c r="M50" i="17" s="1"/>
  <c r="N34" i="17"/>
  <c r="O34" i="17" s="1"/>
  <c r="L34" i="17"/>
  <c r="M34" i="17" s="1"/>
  <c r="L80" i="17"/>
  <c r="M80" i="17" s="1"/>
  <c r="N80" i="16"/>
  <c r="O80" i="16" s="1"/>
  <c r="L80" i="16"/>
  <c r="M80" i="16" s="1"/>
  <c r="L70" i="16"/>
  <c r="M70" i="16" s="1"/>
  <c r="L74" i="16"/>
  <c r="M74" i="16" s="1"/>
  <c r="L74" i="17"/>
  <c r="M74" i="17" s="1"/>
  <c r="N74" i="17"/>
  <c r="O74" i="17" s="1"/>
  <c r="L52" i="17"/>
  <c r="M52" i="17" s="1"/>
  <c r="N52" i="17"/>
  <c r="O52" i="17" s="1"/>
  <c r="L36" i="17"/>
  <c r="M36" i="17" s="1"/>
  <c r="N36" i="17"/>
  <c r="O36" i="17" s="1"/>
  <c r="L62" i="17"/>
  <c r="M62" i="17" s="1"/>
  <c r="N62" i="17"/>
  <c r="O62" i="17" s="1"/>
  <c r="N46" i="17"/>
  <c r="O46" i="17" s="1"/>
  <c r="L46" i="17"/>
  <c r="M46" i="17" s="1"/>
  <c r="L72" i="16"/>
  <c r="M72" i="16" s="1"/>
  <c r="N72" i="16"/>
  <c r="O72" i="16" s="1"/>
  <c r="L76" i="16"/>
  <c r="M76" i="16" s="1"/>
  <c r="N76" i="16"/>
  <c r="O76" i="16" s="1"/>
  <c r="N76" i="15"/>
  <c r="O76" i="15" s="1"/>
  <c r="L76" i="15"/>
  <c r="M76" i="15" s="1"/>
  <c r="N72" i="15"/>
  <c r="O72" i="15" s="1"/>
  <c r="L72" i="15"/>
  <c r="M72" i="15" s="1"/>
  <c r="L80" i="15"/>
  <c r="M80" i="15" s="1"/>
  <c r="N80" i="15"/>
  <c r="O80" i="15" s="1"/>
  <c r="L82" i="14"/>
  <c r="M82" i="14" s="1"/>
  <c r="N82" i="14"/>
  <c r="O82" i="14" s="1"/>
  <c r="N30" i="14"/>
  <c r="O30" i="14" s="1"/>
  <c r="N76" i="14"/>
  <c r="O76" i="14" s="1"/>
  <c r="L76" i="14"/>
  <c r="M76" i="14" s="1"/>
  <c r="N34" i="14"/>
  <c r="O34" i="14" s="1"/>
  <c r="L78" i="14"/>
  <c r="M78" i="14" s="1"/>
  <c r="N78" i="14"/>
  <c r="O78" i="14" s="1"/>
  <c r="N54" i="14"/>
  <c r="O54" i="14" s="1"/>
  <c r="L68" i="14"/>
  <c r="M68" i="14" s="1"/>
  <c r="N68" i="14"/>
  <c r="O68" i="14" s="1"/>
  <c r="N72" i="14"/>
  <c r="O72" i="14" s="1"/>
  <c r="L72" i="14"/>
  <c r="M72" i="14" s="1"/>
  <c r="N66" i="14"/>
  <c r="O66" i="14" s="1"/>
  <c r="K16" i="1"/>
  <c r="K20" i="1"/>
  <c r="K24" i="1"/>
  <c r="K28" i="1"/>
  <c r="K32" i="1"/>
  <c r="K36" i="1"/>
  <c r="K40" i="1"/>
  <c r="K44" i="1"/>
  <c r="K48" i="1"/>
  <c r="K52" i="1"/>
  <c r="K56" i="1"/>
  <c r="K60" i="1"/>
  <c r="K64" i="1"/>
  <c r="K68" i="1"/>
  <c r="K72" i="1"/>
  <c r="K76" i="1"/>
  <c r="K80" i="1"/>
  <c r="K17" i="1"/>
  <c r="K21" i="1"/>
  <c r="K25" i="1"/>
  <c r="K29" i="1"/>
  <c r="K33" i="1"/>
  <c r="K37" i="1"/>
  <c r="K41" i="1"/>
  <c r="K45" i="1"/>
  <c r="K49" i="1"/>
  <c r="K53" i="1"/>
  <c r="K57" i="1"/>
  <c r="K61" i="1"/>
  <c r="K65" i="1"/>
  <c r="K69" i="1"/>
  <c r="K73" i="1"/>
  <c r="K77" i="1"/>
  <c r="K81" i="1"/>
  <c r="J14" i="1"/>
  <c r="K14" i="1" s="1"/>
  <c r="L14" i="1" s="1"/>
  <c r="M14" i="1" s="1"/>
  <c r="L18" i="1"/>
  <c r="M18" i="1" s="1"/>
  <c r="L22" i="1"/>
  <c r="M22" i="1" s="1"/>
  <c r="L26" i="1"/>
  <c r="M26" i="1" s="1"/>
  <c r="L30" i="1"/>
  <c r="M30" i="1" s="1"/>
  <c r="L34" i="1"/>
  <c r="M34" i="1" s="1"/>
  <c r="L38" i="1"/>
  <c r="M38" i="1" s="1"/>
  <c r="L42" i="1"/>
  <c r="M42" i="1" s="1"/>
  <c r="L46" i="1"/>
  <c r="M46" i="1" s="1"/>
  <c r="L50" i="1"/>
  <c r="M50" i="1" s="1"/>
  <c r="L54" i="1"/>
  <c r="M54" i="1" s="1"/>
  <c r="L58" i="1"/>
  <c r="M58" i="1" s="1"/>
  <c r="L62" i="1"/>
  <c r="M62" i="1" s="1"/>
  <c r="L66" i="1"/>
  <c r="M66" i="1" s="1"/>
  <c r="L70" i="1"/>
  <c r="M70" i="1" s="1"/>
  <c r="L74" i="1"/>
  <c r="M74" i="1" s="1"/>
  <c r="L78" i="1"/>
  <c r="M78" i="1" s="1"/>
  <c r="L82" i="1"/>
  <c r="M82" i="1" s="1"/>
  <c r="N18" i="1"/>
  <c r="O18" i="1" s="1"/>
  <c r="N22" i="1"/>
  <c r="O22" i="1" s="1"/>
  <c r="N26" i="1"/>
  <c r="O26" i="1" s="1"/>
  <c r="N30" i="1"/>
  <c r="O30" i="1" s="1"/>
  <c r="N34" i="1"/>
  <c r="O34" i="1" s="1"/>
  <c r="N38" i="1"/>
  <c r="O38" i="1" s="1"/>
  <c r="N42" i="1"/>
  <c r="O42" i="1" s="1"/>
  <c r="N46" i="1"/>
  <c r="O46" i="1" s="1"/>
  <c r="N50" i="1"/>
  <c r="O50" i="1" s="1"/>
  <c r="N54" i="1"/>
  <c r="O54" i="1" s="1"/>
  <c r="N58" i="1"/>
  <c r="O58" i="1" s="1"/>
  <c r="N62" i="1"/>
  <c r="O62" i="1" s="1"/>
  <c r="N66" i="1"/>
  <c r="O66" i="1" s="1"/>
  <c r="N70" i="1"/>
  <c r="O70" i="1" s="1"/>
  <c r="N74" i="1"/>
  <c r="O74" i="1" s="1"/>
  <c r="N78" i="1"/>
  <c r="O78" i="1" s="1"/>
  <c r="N82" i="1"/>
  <c r="O82" i="1" s="1"/>
  <c r="L60" i="1" l="1"/>
  <c r="M60" i="1" s="1"/>
  <c r="N80" i="1"/>
  <c r="O80" i="1" s="1"/>
  <c r="L68" i="1"/>
  <c r="M68" i="1" s="1"/>
  <c r="L52" i="1"/>
  <c r="M52" i="1" s="1"/>
  <c r="N36" i="1"/>
  <c r="O36" i="1" s="1"/>
  <c r="L20" i="1"/>
  <c r="M20" i="1" s="1"/>
  <c r="N68" i="1"/>
  <c r="O68" i="1" s="1"/>
  <c r="L36" i="1"/>
  <c r="M36" i="1" s="1"/>
  <c r="N72" i="1"/>
  <c r="O72" i="1" s="1"/>
  <c r="N56" i="1"/>
  <c r="O56" i="1" s="1"/>
  <c r="N40" i="1"/>
  <c r="O40" i="1" s="1"/>
  <c r="N24" i="1"/>
  <c r="O24" i="1" s="1"/>
  <c r="L80" i="1"/>
  <c r="M80" i="1" s="1"/>
  <c r="L64" i="1"/>
  <c r="M64" i="1" s="1"/>
  <c r="N48" i="1"/>
  <c r="O48" i="1" s="1"/>
  <c r="N32" i="1"/>
  <c r="O32" i="1" s="1"/>
  <c r="N16" i="1"/>
  <c r="O16" i="1" s="1"/>
  <c r="L48" i="1"/>
  <c r="M48" i="1" s="1"/>
  <c r="L32" i="1"/>
  <c r="M32" i="1" s="1"/>
  <c r="N52" i="1"/>
  <c r="O52" i="1" s="1"/>
  <c r="N20" i="1"/>
  <c r="O20" i="1" s="1"/>
  <c r="L16" i="1"/>
  <c r="M16" i="1" s="1"/>
  <c r="N64" i="1"/>
  <c r="O64" i="1" s="1"/>
  <c r="L76" i="1"/>
  <c r="M76" i="1" s="1"/>
  <c r="L44" i="1"/>
  <c r="M44" i="1" s="1"/>
  <c r="L28" i="1"/>
  <c r="M28" i="1" s="1"/>
  <c r="N60" i="1"/>
  <c r="O60" i="1" s="1"/>
  <c r="N76" i="1"/>
  <c r="O76" i="1" s="1"/>
  <c r="N28" i="1"/>
  <c r="O28" i="1" s="1"/>
  <c r="N14" i="1"/>
  <c r="O14" i="1" s="1"/>
  <c r="N44" i="1"/>
  <c r="O44" i="1" s="1"/>
  <c r="L72" i="1"/>
  <c r="M72" i="1" s="1"/>
  <c r="L56" i="1"/>
  <c r="M56" i="1" s="1"/>
  <c r="L40" i="1"/>
  <c r="M40" i="1" s="1"/>
  <c r="L24" i="1"/>
  <c r="M24" i="1" s="1"/>
</calcChain>
</file>

<file path=xl/sharedStrings.xml><?xml version="1.0" encoding="utf-8"?>
<sst xmlns="http://schemas.openxmlformats.org/spreadsheetml/2006/main" count="861" uniqueCount="99">
  <si>
    <t>Division of City Schools</t>
  </si>
  <si>
    <t>Number of Samples:</t>
  </si>
  <si>
    <t>Item No.</t>
  </si>
  <si>
    <t>REMARKS</t>
  </si>
  <si>
    <t>Upper</t>
  </si>
  <si>
    <t>Lower</t>
  </si>
  <si>
    <t>Group</t>
  </si>
  <si>
    <t>Answer Key</t>
  </si>
  <si>
    <t>A</t>
  </si>
  <si>
    <t>B</t>
  </si>
  <si>
    <t>C</t>
  </si>
  <si>
    <t>D</t>
  </si>
  <si>
    <t>OPTION</t>
  </si>
  <si>
    <t>NA</t>
  </si>
  <si>
    <t>HG=</t>
  </si>
  <si>
    <t>LG=</t>
  </si>
  <si>
    <t>Difficulty Index</t>
  </si>
  <si>
    <t>ITEM</t>
  </si>
  <si>
    <t>SUMMARY ITEM DATA</t>
  </si>
  <si>
    <t>Omits</t>
  </si>
  <si>
    <t>Subject: __________________</t>
  </si>
  <si>
    <t>Topic: ____________________</t>
  </si>
  <si>
    <t>Forty-eight scores in a collection of 100 scores are below 54. Four scores are equal to 54. What is the percentile rank of the score point 54?</t>
  </si>
  <si>
    <t>Difficulty Index:</t>
  </si>
  <si>
    <t xml:space="preserve">Discrimination Index: </t>
  </si>
  <si>
    <t>Date ( s ): _________________</t>
  </si>
  <si>
    <t>Item No. ____</t>
  </si>
  <si>
    <t>Discriminant</t>
  </si>
  <si>
    <t>Upper Group</t>
  </si>
  <si>
    <t>Lower Group</t>
  </si>
  <si>
    <t>Middle Group</t>
  </si>
  <si>
    <t xml:space="preserve">a. </t>
  </si>
  <si>
    <t>b.</t>
  </si>
  <si>
    <t>c.</t>
  </si>
  <si>
    <t>d.</t>
  </si>
  <si>
    <t>Item discrimination refers to how well the item distinguishes the more knowledgeable from the less knowledgeable students.</t>
  </si>
  <si>
    <t>Item Analysis</t>
  </si>
  <si>
    <t>Source: PowerPoint presentation of Mrs. Pricilla de Sagun</t>
  </si>
  <si>
    <t>Definition</t>
  </si>
  <si>
    <t>Item Analysis is the process of collecting, summarizing and using information from students’ responses to make decision about each assessment task.</t>
  </si>
  <si>
    <t>Use</t>
  </si>
  <si>
    <t>1.       Determining whether an item functions as intended.</t>
  </si>
  <si>
    <t>2.       Providing feedback to the teacher about student difficulties.</t>
  </si>
  <si>
    <t>3.       Suggesting areas for teaching improvement.</t>
  </si>
  <si>
    <t>4.       Suggesting areas for teaching improvement.</t>
  </si>
  <si>
    <t>5.       Revising the assessment task.</t>
  </si>
  <si>
    <t>6.       Improving item writing skills.</t>
  </si>
  <si>
    <t>Item difficulty p is the percent of the group tested that answered the question correctly.</t>
  </si>
  <si>
    <t xml:space="preserve">Procedure of Item Analysis of Selected Response Tests (SRT) </t>
  </si>
  <si>
    <r>
      <t>1.</t>
    </r>
    <r>
      <rPr>
        <sz val="7"/>
        <color theme="1"/>
        <rFont val="Times New Roman"/>
        <family val="1"/>
      </rPr>
      <t xml:space="preserve">       </t>
    </r>
    <r>
      <rPr>
        <sz val="11"/>
        <color theme="1"/>
        <rFont val="Calibri"/>
        <family val="2"/>
        <scheme val="minor"/>
      </rPr>
      <t>Score each test.</t>
    </r>
  </si>
  <si>
    <r>
      <t>2.</t>
    </r>
    <r>
      <rPr>
        <sz val="7"/>
        <color theme="1"/>
        <rFont val="Times New Roman"/>
        <family val="1"/>
      </rPr>
      <t xml:space="preserve">       </t>
    </r>
    <r>
      <rPr>
        <sz val="11"/>
        <color theme="1"/>
        <rFont val="Calibri"/>
        <family val="2"/>
        <scheme val="minor"/>
      </rPr>
      <t>Sort the papers in numerical order according to the total score, highest to lowest.</t>
    </r>
  </si>
  <si>
    <r>
      <t>4.</t>
    </r>
    <r>
      <rPr>
        <sz val="7"/>
        <color theme="1"/>
        <rFont val="Times New Roman"/>
        <family val="1"/>
      </rPr>
      <t xml:space="preserve">       </t>
    </r>
    <r>
      <rPr>
        <sz val="11"/>
        <color theme="1"/>
        <rFont val="Calibri"/>
        <family val="2"/>
        <scheme val="minor"/>
      </rPr>
      <t>Record separately the number of times each alternative was selected by individuals in the high and low groups.</t>
    </r>
  </si>
  <si>
    <r>
      <t>5.</t>
    </r>
    <r>
      <rPr>
        <sz val="7"/>
        <color theme="1"/>
        <rFont val="Times New Roman"/>
        <family val="1"/>
      </rPr>
      <t xml:space="preserve">       </t>
    </r>
    <r>
      <rPr>
        <sz val="11"/>
        <color theme="1"/>
        <rFont val="Calibri"/>
        <family val="2"/>
        <scheme val="minor"/>
      </rPr>
      <t>Encode the results in the template.</t>
    </r>
  </si>
  <si>
    <t>3.       Determine the upper 27 % and the lower 27 % groups. “Maximally reliable item discrimination results will be obtained when each criterion group contains 27% of the total.”(Kelly, 1939). 25-33% reasonable size for the criterion group. The high and low groups must contain the same number of individuals</t>
  </si>
  <si>
    <t>SCHOOL PROFILE</t>
  </si>
  <si>
    <t>REGION</t>
  </si>
  <si>
    <t>DIVISION</t>
  </si>
  <si>
    <t>NAME OF SCHOOL</t>
  </si>
  <si>
    <t>Elementary</t>
  </si>
  <si>
    <t>Secondary</t>
  </si>
  <si>
    <t>NAME OF TEST</t>
  </si>
  <si>
    <t>SCHOOL YEAR</t>
  </si>
  <si>
    <t>ARALING PANLIPUNAN</t>
  </si>
  <si>
    <t>NAME OF PRINCIPAL</t>
  </si>
  <si>
    <t>PREPARED BY</t>
  </si>
  <si>
    <t>DATE PREPARED</t>
  </si>
  <si>
    <t>Number of students in higher group</t>
  </si>
  <si>
    <t>Number of students in lower group</t>
  </si>
  <si>
    <t>ENGLISH</t>
  </si>
  <si>
    <t>FILIPINO</t>
  </si>
  <si>
    <t>SCIENCE</t>
  </si>
  <si>
    <t>MATHEMATICS</t>
  </si>
  <si>
    <t>SY 2009-2010</t>
  </si>
  <si>
    <t>SY 2010-2011</t>
  </si>
  <si>
    <t>SY 2011-2012</t>
  </si>
  <si>
    <t>2Y 2012-2013</t>
  </si>
  <si>
    <t>Grade 3</t>
  </si>
  <si>
    <t>Grade 6</t>
  </si>
  <si>
    <t>National Capital Region</t>
  </si>
  <si>
    <t>HEKASI</t>
  </si>
  <si>
    <t>GRADE/ YEAR LEVEL</t>
  </si>
  <si>
    <t>Fourth Year</t>
  </si>
  <si>
    <t>SUBJECT AREA/S</t>
  </si>
  <si>
    <t>SY 2012 - 2013</t>
  </si>
  <si>
    <t>Prepared by:</t>
  </si>
  <si>
    <t>DESIGNATION</t>
  </si>
  <si>
    <t>Teacher I</t>
  </si>
  <si>
    <t xml:space="preserve">Teacher </t>
  </si>
  <si>
    <t>Noted:</t>
  </si>
  <si>
    <t>Date:</t>
  </si>
  <si>
    <t>GRADE 3</t>
  </si>
  <si>
    <t>FOURTH YEAR</t>
  </si>
  <si>
    <t>GRADE 6</t>
  </si>
  <si>
    <t>NO. OF ITEMS</t>
  </si>
  <si>
    <t>Pretest - National Achievement Test</t>
  </si>
  <si>
    <t>Mandaluyong City</t>
  </si>
  <si>
    <t>Eulogio Rodriguez Integrated School</t>
  </si>
  <si>
    <t>Dr. Efren s. Consemino</t>
  </si>
  <si>
    <t>Principal 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</si>
</sst>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409]mmmm\ d\,\ yyyy;@"/>
  </numFmts>
  <fonts count="24" x14ac:knownFonts="1">
    <font>
      <sz val="11"/>
      <color theme="1"/>
      <name val="Calibri"/>
      <family val="2"/>
      <scheme val="minor"/>
    </font>
    <font>
      <b/>
      <sz val="11"/>
      <color theme="1"/>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b/>
      <sz val="10"/>
      <name val="Calibri"/>
      <family val="2"/>
      <scheme val="minor"/>
    </font>
    <font>
      <b/>
      <sz val="11"/>
      <name val="Calibri"/>
      <family val="2"/>
      <scheme val="minor"/>
    </font>
    <font>
      <i/>
      <sz val="10"/>
      <color rgb="FF000000"/>
      <name val="Calibri"/>
      <family val="2"/>
      <scheme val="minor"/>
    </font>
    <font>
      <b/>
      <i/>
      <sz val="10"/>
      <color rgb="FF000000"/>
      <name val="Calibri"/>
      <family val="2"/>
      <scheme val="minor"/>
    </font>
    <font>
      <u/>
      <sz val="10"/>
      <color rgb="FF000000"/>
      <name val="Calibri"/>
      <family val="2"/>
      <scheme val="minor"/>
    </font>
    <font>
      <u/>
      <sz val="10"/>
      <color theme="1"/>
      <name val="Calibri"/>
      <family val="2"/>
      <scheme val="minor"/>
    </font>
    <font>
      <i/>
      <sz val="9"/>
      <color rgb="FF000000"/>
      <name val="Calibri"/>
      <family val="2"/>
      <scheme val="minor"/>
    </font>
    <font>
      <i/>
      <sz val="11"/>
      <color theme="1"/>
      <name val="Calibri"/>
      <family val="2"/>
      <scheme val="minor"/>
    </font>
    <font>
      <sz val="7"/>
      <color theme="1"/>
      <name val="Times New Roman"/>
      <family val="1"/>
    </font>
    <font>
      <b/>
      <i/>
      <sz val="11"/>
      <color theme="1"/>
      <name val="Calibri"/>
      <family val="2"/>
      <scheme val="minor"/>
    </font>
    <font>
      <b/>
      <sz val="11"/>
      <color rgb="FF000000"/>
      <name val="Calibri"/>
      <family val="2"/>
      <scheme val="minor"/>
    </font>
    <font>
      <sz val="10"/>
      <name val="Arial"/>
      <family val="2"/>
    </font>
    <font>
      <b/>
      <sz val="10"/>
      <name val="Arial"/>
      <family val="2"/>
    </font>
    <font>
      <i/>
      <sz val="10"/>
      <name val="Arial"/>
      <family val="2"/>
    </font>
    <font>
      <i/>
      <sz val="10"/>
      <color theme="1"/>
      <name val="Calibri"/>
      <family val="2"/>
      <scheme val="minor"/>
    </font>
    <font>
      <sz val="10"/>
      <color theme="0"/>
      <name val="Arial"/>
      <family val="2"/>
    </font>
    <font>
      <b/>
      <sz val="11"/>
      <color theme="1"/>
      <name val="Arial"/>
      <family val="2"/>
    </font>
    <font>
      <b/>
      <sz val="14"/>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7" fillId="0" borderId="0"/>
  </cellStyleXfs>
  <cellXfs count="117">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NumberFormat="1" applyBorder="1" applyAlignment="1">
      <alignment horizontal="center" vertical="center"/>
    </xf>
    <xf numFmtId="164" fontId="0" fillId="0" borderId="1" xfId="0" applyNumberFormat="1" applyBorder="1" applyAlignment="1">
      <alignment horizontal="center"/>
    </xf>
    <xf numFmtId="0" fontId="1" fillId="0" borderId="0" xfId="0" applyFont="1" applyAlignment="1">
      <alignment horizontal="center"/>
    </xf>
    <xf numFmtId="0" fontId="1" fillId="0" borderId="0" xfId="0" applyFont="1"/>
    <xf numFmtId="0" fontId="1" fillId="0" borderId="1"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1" fillId="0" borderId="0" xfId="0" applyFont="1" applyAlignment="1">
      <alignment wrapText="1"/>
    </xf>
    <xf numFmtId="0" fontId="1" fillId="0" borderId="0" xfId="0" applyFont="1" applyBorder="1" applyAlignment="1">
      <alignment wrapText="1"/>
    </xf>
    <xf numFmtId="0" fontId="3" fillId="0" borderId="0" xfId="0" applyFont="1" applyBorder="1" applyAlignment="1">
      <alignment horizontal="center"/>
    </xf>
    <xf numFmtId="0" fontId="0" fillId="0" borderId="0" xfId="0" applyBorder="1" applyAlignment="1">
      <alignment horizontal="center"/>
    </xf>
    <xf numFmtId="0" fontId="2" fillId="0" borderId="1" xfId="0" applyFont="1" applyBorder="1" applyAlignment="1">
      <alignment horizontal="center" readingOrder="1"/>
    </xf>
    <xf numFmtId="0" fontId="2" fillId="0" borderId="0" xfId="0" applyFont="1" applyBorder="1" applyAlignment="1">
      <alignment readingOrder="1"/>
    </xf>
    <xf numFmtId="0" fontId="4" fillId="0" borderId="1" xfId="0" applyFont="1" applyBorder="1" applyAlignment="1">
      <alignment horizontal="center" readingOrder="1"/>
    </xf>
    <xf numFmtId="0" fontId="0" fillId="0" borderId="0" xfId="0" applyBorder="1"/>
    <xf numFmtId="0" fontId="5" fillId="0" borderId="1" xfId="0" applyFont="1" applyBorder="1" applyAlignment="1">
      <alignment horizontal="center" readingOrder="1"/>
    </xf>
    <xf numFmtId="0" fontId="5" fillId="0" borderId="1" xfId="0" applyFont="1" applyBorder="1" applyAlignment="1">
      <alignment horizontal="center" wrapText="1" readingOrder="1"/>
    </xf>
    <xf numFmtId="0" fontId="2" fillId="0" borderId="4" xfId="0" applyFont="1" applyBorder="1" applyAlignment="1">
      <alignment readingOrder="1"/>
    </xf>
    <xf numFmtId="0" fontId="3" fillId="0" borderId="10" xfId="0" applyFont="1" applyBorder="1" applyAlignment="1">
      <alignment horizontal="center"/>
    </xf>
    <xf numFmtId="0" fontId="2" fillId="0" borderId="10" xfId="0" applyFont="1" applyBorder="1" applyAlignment="1">
      <alignment horizontal="left" readingOrder="1"/>
    </xf>
    <xf numFmtId="0" fontId="2" fillId="0" borderId="8" xfId="0" applyFont="1" applyBorder="1" applyAlignment="1">
      <alignment readingOrder="1"/>
    </xf>
    <xf numFmtId="0" fontId="7" fillId="0" borderId="11" xfId="0" applyFont="1" applyBorder="1" applyAlignment="1">
      <alignment horizontal="left"/>
    </xf>
    <xf numFmtId="0" fontId="7" fillId="0" borderId="7" xfId="0" applyFont="1" applyBorder="1" applyAlignment="1">
      <alignment horizontal="left"/>
    </xf>
    <xf numFmtId="0" fontId="2" fillId="0" borderId="1" xfId="0" applyFont="1" applyBorder="1" applyAlignment="1">
      <alignment horizontal="center" vertical="center" readingOrder="1"/>
    </xf>
    <xf numFmtId="0" fontId="6" fillId="0" borderId="6" xfId="0" applyFont="1" applyBorder="1" applyAlignment="1">
      <alignment horizontal="left" readingOrder="1"/>
    </xf>
    <xf numFmtId="0" fontId="0" fillId="0" borderId="7" xfId="0" applyBorder="1" applyAlignment="1">
      <alignment horizontal="center"/>
    </xf>
    <xf numFmtId="0" fontId="0" fillId="0" borderId="5" xfId="0" applyBorder="1"/>
    <xf numFmtId="0" fontId="0" fillId="0" borderId="9" xfId="0" applyBorder="1"/>
    <xf numFmtId="0" fontId="10" fillId="0" borderId="0" xfId="0" applyFont="1" applyBorder="1" applyAlignment="1">
      <alignment wrapText="1" readingOrder="1"/>
    </xf>
    <xf numFmtId="0" fontId="11" fillId="0" borderId="11" xfId="0" applyFont="1" applyBorder="1" applyAlignment="1">
      <alignment wrapText="1"/>
    </xf>
    <xf numFmtId="0" fontId="2" fillId="0" borderId="9" xfId="0" applyFont="1" applyBorder="1" applyAlignment="1">
      <alignment horizontal="center" readingOrder="1"/>
    </xf>
    <xf numFmtId="0" fontId="5" fillId="0" borderId="1" xfId="0" applyFont="1" applyBorder="1" applyAlignment="1">
      <alignment horizontal="center" vertical="center" wrapText="1" readingOrder="1"/>
    </xf>
    <xf numFmtId="0" fontId="0" fillId="0" borderId="0" xfId="0" applyFill="1" applyBorder="1"/>
    <xf numFmtId="0" fontId="3" fillId="0" borderId="0" xfId="0" applyFont="1" applyFill="1" applyBorder="1" applyAlignment="1">
      <alignment horizontal="center"/>
    </xf>
    <xf numFmtId="0" fontId="9" fillId="0" borderId="0" xfId="0" applyFont="1" applyFill="1" applyBorder="1" applyAlignment="1">
      <alignment horizontal="center" readingOrder="1"/>
    </xf>
    <xf numFmtId="0" fontId="8" fillId="0" borderId="0" xfId="0" applyFont="1" applyFill="1" applyBorder="1" applyAlignment="1">
      <alignment horizontal="left" vertical="center" wrapText="1" readingOrder="1"/>
    </xf>
    <xf numFmtId="0" fontId="7" fillId="0" borderId="0" xfId="0" applyFont="1" applyFill="1" applyBorder="1" applyAlignment="1">
      <alignment horizontal="left"/>
    </xf>
    <xf numFmtId="0" fontId="5" fillId="0" borderId="15" xfId="0" applyFont="1" applyFill="1" applyBorder="1" applyAlignment="1">
      <alignment horizontal="center" vertical="center" wrapText="1" readingOrder="1"/>
    </xf>
    <xf numFmtId="0" fontId="2" fillId="0" borderId="15" xfId="0" applyFont="1" applyFill="1" applyBorder="1" applyAlignment="1">
      <alignment horizontal="center" vertical="center" readingOrder="1"/>
    </xf>
    <xf numFmtId="0" fontId="2" fillId="0" borderId="15" xfId="0" applyFont="1" applyFill="1" applyBorder="1" applyAlignment="1">
      <alignment horizontal="center" readingOrder="1"/>
    </xf>
    <xf numFmtId="0" fontId="2" fillId="0" borderId="0" xfId="0" applyFont="1" applyFill="1" applyBorder="1" applyAlignment="1">
      <alignment horizontal="center" readingOrder="1"/>
    </xf>
    <xf numFmtId="0" fontId="0" fillId="0" borderId="0" xfId="0" applyFill="1" applyBorder="1" applyAlignment="1">
      <alignment horizontal="center"/>
    </xf>
    <xf numFmtId="0" fontId="0" fillId="0" borderId="17" xfId="0" applyNumberFormat="1" applyFont="1" applyBorder="1" applyAlignment="1">
      <alignment horizontal="center" vertical="center"/>
    </xf>
    <xf numFmtId="0" fontId="1" fillId="0" borderId="17" xfId="0" applyNumberFormat="1" applyFont="1" applyBorder="1" applyAlignment="1">
      <alignment horizontal="left" vertical="center"/>
    </xf>
    <xf numFmtId="0" fontId="0" fillId="0" borderId="0" xfId="0" applyFont="1" applyBorder="1"/>
    <xf numFmtId="0" fontId="0" fillId="0" borderId="0" xfId="0" applyNumberFormat="1" applyFont="1" applyBorder="1" applyAlignment="1">
      <alignment horizontal="center" vertical="center"/>
    </xf>
    <xf numFmtId="0" fontId="15" fillId="0" borderId="16" xfId="0" applyFont="1" applyBorder="1" applyAlignment="1">
      <alignment horizontal="center"/>
    </xf>
    <xf numFmtId="0" fontId="13" fillId="0" borderId="17" xfId="0" applyFont="1" applyBorder="1" applyAlignment="1">
      <alignment horizontal="justify"/>
    </xf>
    <xf numFmtId="0" fontId="0" fillId="0" borderId="17" xfId="0" applyFont="1" applyBorder="1" applyAlignment="1">
      <alignment horizontal="justify"/>
    </xf>
    <xf numFmtId="0" fontId="1" fillId="0" borderId="17" xfId="0" applyFont="1" applyBorder="1" applyAlignment="1">
      <alignment horizontal="justify"/>
    </xf>
    <xf numFmtId="0" fontId="16" fillId="0" borderId="17" xfId="0" applyFont="1" applyBorder="1" applyAlignment="1">
      <alignment horizontal="left" wrapText="1" readingOrder="1"/>
    </xf>
    <xf numFmtId="0" fontId="16" fillId="0" borderId="18" xfId="0" applyFont="1" applyBorder="1" applyAlignment="1">
      <alignment horizontal="left" wrapText="1" readingOrder="1"/>
    </xf>
    <xf numFmtId="0" fontId="1" fillId="0" borderId="17" xfId="0" applyFont="1" applyBorder="1" applyAlignment="1">
      <alignment wrapText="1"/>
    </xf>
    <xf numFmtId="0" fontId="0" fillId="0" borderId="17" xfId="0" applyFont="1" applyBorder="1" applyAlignment="1">
      <alignment horizontal="left" wrapText="1"/>
    </xf>
    <xf numFmtId="0" fontId="17" fillId="0" borderId="0" xfId="1" applyFont="1" applyBorder="1"/>
    <xf numFmtId="0" fontId="17" fillId="0" borderId="0" xfId="1" applyFont="1"/>
    <xf numFmtId="0" fontId="17" fillId="0" borderId="0" xfId="1" applyFont="1" applyBorder="1" applyAlignment="1">
      <alignment horizontal="left"/>
    </xf>
    <xf numFmtId="164" fontId="18" fillId="0" borderId="0" xfId="1" applyNumberFormat="1" applyFont="1" applyBorder="1"/>
    <xf numFmtId="0" fontId="18" fillId="0" borderId="0" xfId="1" applyFont="1" applyBorder="1"/>
    <xf numFmtId="0" fontId="19" fillId="0" borderId="1" xfId="1" applyFont="1" applyBorder="1" applyAlignment="1" applyProtection="1">
      <alignment horizontal="left"/>
    </xf>
    <xf numFmtId="0" fontId="19" fillId="0" borderId="0" xfId="1" applyFont="1" applyBorder="1" applyAlignment="1" applyProtection="1">
      <alignment horizontal="left"/>
    </xf>
    <xf numFmtId="0" fontId="19" fillId="0" borderId="0" xfId="1" applyFont="1" applyBorder="1" applyAlignment="1">
      <alignment horizontal="left"/>
    </xf>
    <xf numFmtId="0" fontId="18" fillId="0" borderId="0" xfId="1" applyNumberFormat="1" applyFont="1" applyBorder="1"/>
    <xf numFmtId="0" fontId="19" fillId="0" borderId="1" xfId="1" applyFont="1" applyBorder="1" applyAlignment="1" applyProtection="1">
      <alignment horizontal="left"/>
      <protection locked="0"/>
    </xf>
    <xf numFmtId="0" fontId="19" fillId="0" borderId="0" xfId="1" applyFont="1" applyAlignment="1">
      <alignment horizontal="left"/>
    </xf>
    <xf numFmtId="0" fontId="18" fillId="0" borderId="0" xfId="1" applyFont="1"/>
    <xf numFmtId="0" fontId="19" fillId="0" borderId="0" xfId="1" applyFont="1" applyBorder="1"/>
    <xf numFmtId="164" fontId="17" fillId="0" borderId="0" xfId="1" applyNumberFormat="1" applyFont="1" applyBorder="1"/>
    <xf numFmtId="164" fontId="17" fillId="0" borderId="0" xfId="1" applyNumberFormat="1" applyFont="1"/>
    <xf numFmtId="0" fontId="1" fillId="0" borderId="0" xfId="0" applyFont="1" applyAlignment="1">
      <alignment horizontal="center"/>
    </xf>
    <xf numFmtId="0" fontId="1" fillId="0" borderId="1" xfId="0" applyFont="1" applyBorder="1" applyAlignment="1">
      <alignment horizontal="center" vertical="center" wrapText="1"/>
    </xf>
    <xf numFmtId="0" fontId="18" fillId="0" borderId="0" xfId="1" applyFont="1" applyBorder="1" applyAlignment="1">
      <alignment horizontal="right"/>
    </xf>
    <xf numFmtId="0" fontId="20" fillId="0" borderId="0" xfId="0" applyFont="1" applyAlignment="1">
      <alignment horizontal="center"/>
    </xf>
    <xf numFmtId="0" fontId="0" fillId="0" borderId="0" xfId="0" applyAlignment="1">
      <alignment horizontal="left"/>
    </xf>
    <xf numFmtId="0" fontId="19" fillId="0" borderId="0" xfId="1" applyFont="1" applyBorder="1" applyAlignment="1" applyProtection="1">
      <alignment horizontal="left"/>
      <protection locked="0"/>
    </xf>
    <xf numFmtId="0" fontId="19" fillId="0" borderId="0" xfId="1" applyFont="1" applyBorder="1" applyAlignment="1" applyProtection="1">
      <alignment horizontal="left" indent="2"/>
      <protection locked="0"/>
    </xf>
    <xf numFmtId="0" fontId="19" fillId="0" borderId="0" xfId="1" applyFont="1" applyAlignment="1" applyProtection="1">
      <alignment horizontal="left"/>
      <protection locked="0"/>
    </xf>
    <xf numFmtId="0" fontId="21" fillId="0" borderId="0" xfId="1" applyFont="1"/>
    <xf numFmtId="0" fontId="19" fillId="3" borderId="1" xfId="1" applyFont="1" applyFill="1" applyBorder="1" applyAlignment="1" applyProtection="1">
      <alignment horizontal="left"/>
      <protection locked="0"/>
    </xf>
    <xf numFmtId="165" fontId="19" fillId="3" borderId="1" xfId="1" applyNumberFormat="1" applyFont="1" applyFill="1" applyBorder="1" applyAlignment="1" applyProtection="1">
      <alignment horizontal="left"/>
      <protection locked="0"/>
    </xf>
    <xf numFmtId="0" fontId="17" fillId="0" borderId="0" xfId="1" applyFont="1" applyBorder="1" applyProtection="1"/>
    <xf numFmtId="0" fontId="17" fillId="0" borderId="1" xfId="1" applyFont="1" applyBorder="1" applyAlignment="1" applyProtection="1">
      <alignment horizontal="center"/>
    </xf>
    <xf numFmtId="0" fontId="18" fillId="0" borderId="0" xfId="1" applyFont="1" applyBorder="1" applyAlignment="1">
      <alignment horizontal="center"/>
    </xf>
    <xf numFmtId="0" fontId="23" fillId="0" borderId="0" xfId="0" applyFont="1" applyAlignment="1">
      <alignment horizontal="center"/>
    </xf>
    <xf numFmtId="0" fontId="1" fillId="0" borderId="0" xfId="0" applyFont="1" applyAlignment="1">
      <alignment horizontal="center"/>
    </xf>
    <xf numFmtId="0" fontId="20"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2" fillId="0" borderId="0" xfId="0"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164" fontId="0" fillId="0" borderId="1" xfId="0" applyNumberFormat="1" applyBorder="1" applyAlignment="1">
      <alignment horizontal="center" vertical="center"/>
    </xf>
    <xf numFmtId="0" fontId="9" fillId="2" borderId="12" xfId="0" applyFont="1" applyFill="1" applyBorder="1" applyAlignment="1">
      <alignment horizontal="center" readingOrder="1"/>
    </xf>
    <xf numFmtId="0" fontId="9" fillId="2" borderId="14" xfId="0" applyFont="1" applyFill="1" applyBorder="1" applyAlignment="1">
      <alignment horizontal="center" readingOrder="1"/>
    </xf>
    <xf numFmtId="0" fontId="9" fillId="2" borderId="13" xfId="0" applyFont="1" applyFill="1" applyBorder="1" applyAlignment="1">
      <alignment horizontal="center" readingOrder="1"/>
    </xf>
    <xf numFmtId="0" fontId="2" fillId="0" borderId="8" xfId="0" applyFont="1" applyBorder="1" applyAlignment="1">
      <alignment horizontal="right" wrapText="1" readingOrder="1"/>
    </xf>
    <xf numFmtId="0" fontId="2" fillId="0" borderId="0" xfId="0" applyFont="1" applyBorder="1" applyAlignment="1">
      <alignment horizontal="right" wrapText="1" readingOrder="1"/>
    </xf>
    <xf numFmtId="0" fontId="3" fillId="0" borderId="6" xfId="0" applyFont="1" applyBorder="1" applyAlignment="1">
      <alignment horizontal="right" wrapText="1"/>
    </xf>
    <xf numFmtId="0" fontId="3" fillId="0" borderId="11" xfId="0" applyFont="1" applyBorder="1" applyAlignment="1">
      <alignment horizontal="right" wrapText="1"/>
    </xf>
    <xf numFmtId="0" fontId="12" fillId="0" borderId="8" xfId="0" applyFont="1" applyBorder="1" applyAlignment="1">
      <alignment horizontal="left" vertical="center" wrapText="1" readingOrder="1"/>
    </xf>
    <xf numFmtId="0" fontId="12" fillId="0" borderId="0" xfId="0" applyFont="1" applyBorder="1" applyAlignment="1">
      <alignment horizontal="left" vertical="center" wrapText="1" readingOrder="1"/>
    </xf>
    <xf numFmtId="0" fontId="12" fillId="0" borderId="9" xfId="0" applyFont="1" applyBorder="1" applyAlignment="1">
      <alignment horizontal="left"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1"/>
  <sheetViews>
    <sheetView showGridLines="0" topLeftCell="A8" zoomScale="85" zoomScaleNormal="85" workbookViewId="0">
      <selection activeCell="A8" sqref="A8"/>
    </sheetView>
  </sheetViews>
  <sheetFormatPr defaultColWidth="8.109375" defaultRowHeight="14.4" x14ac:dyDescent="0.3"/>
  <cols>
    <col min="1" max="1" width="89.5546875" style="50" customWidth="1"/>
    <col min="2" max="2" width="107.44140625" style="50" customWidth="1"/>
    <col min="3" max="16384" width="8.109375" style="50"/>
  </cols>
  <sheetData>
    <row r="1" spans="1:1" ht="15" x14ac:dyDescent="0.25">
      <c r="A1" s="52" t="s">
        <v>36</v>
      </c>
    </row>
    <row r="2" spans="1:1" ht="15" x14ac:dyDescent="0.25">
      <c r="A2" s="53" t="s">
        <v>37</v>
      </c>
    </row>
    <row r="3" spans="1:1" ht="15" x14ac:dyDescent="0.25">
      <c r="A3" s="54"/>
    </row>
    <row r="4" spans="1:1" ht="15" x14ac:dyDescent="0.25">
      <c r="A4" s="55" t="s">
        <v>38</v>
      </c>
    </row>
    <row r="5" spans="1:1" ht="28.8" x14ac:dyDescent="0.3">
      <c r="A5" s="54" t="s">
        <v>39</v>
      </c>
    </row>
    <row r="6" spans="1:1" ht="15" x14ac:dyDescent="0.25">
      <c r="A6" s="54"/>
    </row>
    <row r="7" spans="1:1" ht="15" x14ac:dyDescent="0.25">
      <c r="A7" s="55" t="s">
        <v>40</v>
      </c>
    </row>
    <row r="8" spans="1:1" x14ac:dyDescent="0.3">
      <c r="A8" s="54" t="s">
        <v>41</v>
      </c>
    </row>
    <row r="9" spans="1:1" x14ac:dyDescent="0.3">
      <c r="A9" s="54" t="s">
        <v>42</v>
      </c>
    </row>
    <row r="10" spans="1:1" x14ac:dyDescent="0.3">
      <c r="A10" s="54" t="s">
        <v>43</v>
      </c>
    </row>
    <row r="11" spans="1:1" x14ac:dyDescent="0.3">
      <c r="A11" s="54" t="s">
        <v>44</v>
      </c>
    </row>
    <row r="12" spans="1:1" x14ac:dyDescent="0.3">
      <c r="A12" s="54" t="s">
        <v>45</v>
      </c>
    </row>
    <row r="13" spans="1:1" x14ac:dyDescent="0.3">
      <c r="A13" s="54" t="s">
        <v>46</v>
      </c>
    </row>
    <row r="14" spans="1:1" ht="15" x14ac:dyDescent="0.25">
      <c r="A14" s="54"/>
    </row>
    <row r="15" spans="1:1" ht="15" x14ac:dyDescent="0.25">
      <c r="A15" s="58" t="s">
        <v>48</v>
      </c>
    </row>
    <row r="16" spans="1:1" x14ac:dyDescent="0.3">
      <c r="A16" s="59" t="s">
        <v>49</v>
      </c>
    </row>
    <row r="17" spans="1:1" x14ac:dyDescent="0.3">
      <c r="A17" s="59" t="s">
        <v>50</v>
      </c>
    </row>
    <row r="18" spans="1:1" ht="43.2" x14ac:dyDescent="0.3">
      <c r="A18" s="59" t="s">
        <v>53</v>
      </c>
    </row>
    <row r="19" spans="1:1" ht="28.8" x14ac:dyDescent="0.3">
      <c r="A19" s="59" t="s">
        <v>51</v>
      </c>
    </row>
    <row r="20" spans="1:1" x14ac:dyDescent="0.3">
      <c r="A20" s="59" t="s">
        <v>52</v>
      </c>
    </row>
    <row r="21" spans="1:1" ht="15" x14ac:dyDescent="0.25">
      <c r="A21" s="48"/>
    </row>
    <row r="22" spans="1:1" ht="15" x14ac:dyDescent="0.25">
      <c r="A22" s="56" t="s">
        <v>47</v>
      </c>
    </row>
    <row r="23" spans="1:1" ht="15" x14ac:dyDescent="0.25">
      <c r="A23" s="49"/>
    </row>
    <row r="24" spans="1:1" ht="30.75" thickBot="1" x14ac:dyDescent="0.3">
      <c r="A24" s="57" t="s">
        <v>35</v>
      </c>
    </row>
    <row r="25" spans="1:1" ht="15" x14ac:dyDescent="0.25">
      <c r="A25" s="51"/>
    </row>
    <row r="26" spans="1:1" ht="15" x14ac:dyDescent="0.25">
      <c r="A26" s="51"/>
    </row>
    <row r="27" spans="1:1" ht="15" x14ac:dyDescent="0.25">
      <c r="A27" s="51"/>
    </row>
    <row r="28" spans="1:1" ht="15" x14ac:dyDescent="0.25">
      <c r="A28" s="51"/>
    </row>
    <row r="29" spans="1:1" ht="15" x14ac:dyDescent="0.25">
      <c r="A29" s="51"/>
    </row>
    <row r="30" spans="1:1" ht="15" x14ac:dyDescent="0.25">
      <c r="A30" s="51"/>
    </row>
    <row r="31" spans="1:1" ht="15" x14ac:dyDescent="0.25">
      <c r="A31" s="51"/>
    </row>
    <row r="32" spans="1:1" ht="15" x14ac:dyDescent="0.25">
      <c r="A32" s="51"/>
    </row>
    <row r="33" spans="1:1" ht="15" x14ac:dyDescent="0.25">
      <c r="A33" s="51"/>
    </row>
    <row r="34" spans="1:1" ht="15" x14ac:dyDescent="0.25">
      <c r="A34" s="51"/>
    </row>
    <row r="35" spans="1:1" ht="15" x14ac:dyDescent="0.25">
      <c r="A35" s="51"/>
    </row>
    <row r="36" spans="1:1" ht="15" x14ac:dyDescent="0.25">
      <c r="A36" s="51"/>
    </row>
    <row r="37" spans="1:1" ht="15" x14ac:dyDescent="0.25">
      <c r="A37" s="51"/>
    </row>
    <row r="38" spans="1:1" ht="15" x14ac:dyDescent="0.25">
      <c r="A38" s="51"/>
    </row>
    <row r="39" spans="1:1" ht="15" x14ac:dyDescent="0.25">
      <c r="A39" s="51"/>
    </row>
    <row r="40" spans="1:1" ht="15" x14ac:dyDescent="0.25">
      <c r="A40" s="51"/>
    </row>
    <row r="41" spans="1:1" ht="15" x14ac:dyDescent="0.25">
      <c r="A41" s="51"/>
    </row>
    <row r="42" spans="1:1" ht="15" x14ac:dyDescent="0.25">
      <c r="A42" s="51"/>
    </row>
    <row r="43" spans="1:1" ht="15" x14ac:dyDescent="0.25">
      <c r="A43" s="51"/>
    </row>
    <row r="44" spans="1:1" ht="15" x14ac:dyDescent="0.25">
      <c r="A44" s="51"/>
    </row>
    <row r="45" spans="1:1" ht="15" x14ac:dyDescent="0.25">
      <c r="A45" s="51"/>
    </row>
    <row r="46" spans="1:1" ht="15" x14ac:dyDescent="0.25">
      <c r="A46" s="51"/>
    </row>
    <row r="47" spans="1:1" ht="15" x14ac:dyDescent="0.25">
      <c r="A47" s="51"/>
    </row>
    <row r="48" spans="1:1" ht="15" x14ac:dyDescent="0.25">
      <c r="A48" s="51"/>
    </row>
    <row r="49" spans="1:1" ht="15" x14ac:dyDescent="0.25">
      <c r="A49" s="51"/>
    </row>
    <row r="50" spans="1:1" ht="15" x14ac:dyDescent="0.25">
      <c r="A50" s="51"/>
    </row>
    <row r="51" spans="1:1" ht="15" x14ac:dyDescent="0.25">
      <c r="A51" s="51"/>
    </row>
    <row r="52" spans="1:1" ht="15" x14ac:dyDescent="0.25">
      <c r="A52" s="51"/>
    </row>
    <row r="53" spans="1:1" x14ac:dyDescent="0.3">
      <c r="A53" s="51"/>
    </row>
    <row r="54" spans="1:1" x14ac:dyDescent="0.3">
      <c r="A54" s="51"/>
    </row>
    <row r="55" spans="1:1" x14ac:dyDescent="0.3">
      <c r="A55" s="51"/>
    </row>
    <row r="56" spans="1:1" x14ac:dyDescent="0.3">
      <c r="A56" s="51"/>
    </row>
    <row r="57" spans="1:1" x14ac:dyDescent="0.3">
      <c r="A57" s="51"/>
    </row>
    <row r="58" spans="1:1" x14ac:dyDescent="0.3">
      <c r="A58" s="51"/>
    </row>
    <row r="59" spans="1:1" x14ac:dyDescent="0.3">
      <c r="A59" s="51"/>
    </row>
    <row r="60" spans="1:1" x14ac:dyDescent="0.3">
      <c r="A60" s="51"/>
    </row>
    <row r="61" spans="1:1" x14ac:dyDescent="0.3">
      <c r="A61" s="51"/>
    </row>
    <row r="62" spans="1:1" x14ac:dyDescent="0.3">
      <c r="A62" s="51"/>
    </row>
    <row r="63" spans="1:1" x14ac:dyDescent="0.3">
      <c r="A63" s="51"/>
    </row>
    <row r="64" spans="1:1" x14ac:dyDescent="0.3">
      <c r="A64" s="51"/>
    </row>
    <row r="65" spans="1:1" x14ac:dyDescent="0.3">
      <c r="A65" s="51"/>
    </row>
    <row r="66" spans="1:1" x14ac:dyDescent="0.3">
      <c r="A66" s="51"/>
    </row>
    <row r="67" spans="1:1" x14ac:dyDescent="0.3">
      <c r="A67" s="51"/>
    </row>
    <row r="68" spans="1:1" x14ac:dyDescent="0.3">
      <c r="A68" s="51"/>
    </row>
    <row r="69" spans="1:1" x14ac:dyDescent="0.3">
      <c r="A69" s="51"/>
    </row>
    <row r="70" spans="1:1" x14ac:dyDescent="0.3">
      <c r="A70" s="51"/>
    </row>
    <row r="71" spans="1:1" x14ac:dyDescent="0.3">
      <c r="A71" s="51"/>
    </row>
    <row r="72" spans="1:1" x14ac:dyDescent="0.3">
      <c r="A72" s="51"/>
    </row>
    <row r="73" spans="1:1" x14ac:dyDescent="0.3">
      <c r="A73" s="51"/>
    </row>
    <row r="74" spans="1:1" x14ac:dyDescent="0.3">
      <c r="A74" s="51"/>
    </row>
    <row r="75" spans="1:1" x14ac:dyDescent="0.3">
      <c r="A75" s="51"/>
    </row>
    <row r="76" spans="1:1" x14ac:dyDescent="0.3">
      <c r="A76" s="51"/>
    </row>
    <row r="77" spans="1:1" x14ac:dyDescent="0.3">
      <c r="A77" s="51"/>
    </row>
    <row r="78" spans="1:1" x14ac:dyDescent="0.3">
      <c r="A78" s="51"/>
    </row>
    <row r="79" spans="1:1" x14ac:dyDescent="0.3">
      <c r="A79" s="51"/>
    </row>
    <row r="80" spans="1:1" x14ac:dyDescent="0.3">
      <c r="A80" s="51"/>
    </row>
    <row r="81" spans="1:1" x14ac:dyDescent="0.3">
      <c r="A81" s="51"/>
    </row>
    <row r="82" spans="1:1" x14ac:dyDescent="0.3">
      <c r="A82" s="51"/>
    </row>
    <row r="83" spans="1:1" x14ac:dyDescent="0.3">
      <c r="A83" s="51"/>
    </row>
    <row r="84" spans="1:1" x14ac:dyDescent="0.3">
      <c r="A84" s="51"/>
    </row>
    <row r="85" spans="1:1" x14ac:dyDescent="0.3">
      <c r="A85" s="51"/>
    </row>
    <row r="86" spans="1:1" x14ac:dyDescent="0.3">
      <c r="A86" s="51"/>
    </row>
    <row r="87" spans="1:1" x14ac:dyDescent="0.3">
      <c r="A87" s="51"/>
    </row>
    <row r="88" spans="1:1" x14ac:dyDescent="0.3">
      <c r="A88" s="51"/>
    </row>
    <row r="89" spans="1:1" x14ac:dyDescent="0.3">
      <c r="A89" s="51"/>
    </row>
    <row r="90" spans="1:1" x14ac:dyDescent="0.3">
      <c r="A90" s="51"/>
    </row>
    <row r="91" spans="1:1" x14ac:dyDescent="0.3">
      <c r="A91" s="51"/>
    </row>
    <row r="92" spans="1:1" x14ac:dyDescent="0.3">
      <c r="A92" s="51"/>
    </row>
    <row r="93" spans="1:1" x14ac:dyDescent="0.3">
      <c r="A93" s="51"/>
    </row>
    <row r="94" spans="1:1" x14ac:dyDescent="0.3">
      <c r="A94" s="51"/>
    </row>
    <row r="95" spans="1:1" x14ac:dyDescent="0.3">
      <c r="A95" s="51"/>
    </row>
    <row r="96" spans="1:1" x14ac:dyDescent="0.3">
      <c r="A96" s="51"/>
    </row>
    <row r="97" spans="1:1" x14ac:dyDescent="0.3">
      <c r="A97" s="51"/>
    </row>
    <row r="98" spans="1:1" x14ac:dyDescent="0.3">
      <c r="A98" s="51"/>
    </row>
    <row r="99" spans="1:1" x14ac:dyDescent="0.3">
      <c r="A99" s="51"/>
    </row>
    <row r="100" spans="1:1" x14ac:dyDescent="0.3">
      <c r="A100" s="51"/>
    </row>
    <row r="101" spans="1:1" x14ac:dyDescent="0.3">
      <c r="A101" s="51"/>
    </row>
  </sheetData>
  <printOptions horizontalCentered="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6"/>
  <sheetViews>
    <sheetView showGridLines="0" zoomScale="85" zoomScaleNormal="85" zoomScaleSheetLayoutView="115" workbookViewId="0">
      <selection sqref="A1:C1"/>
    </sheetView>
  </sheetViews>
  <sheetFormatPr defaultRowHeight="13.2" x14ac:dyDescent="0.25"/>
  <cols>
    <col min="1" max="1" width="4.33203125" style="61" customWidth="1"/>
    <col min="2" max="2" width="36.33203125" style="61" customWidth="1"/>
    <col min="3" max="3" width="45.5546875" style="70" customWidth="1"/>
    <col min="4" max="4" width="13.6640625" style="61" bestFit="1" customWidth="1"/>
    <col min="5" max="5" width="40.33203125" style="83" bestFit="1" customWidth="1"/>
    <col min="6" max="256" width="9.109375" style="61"/>
    <col min="257" max="257" width="4.33203125" style="61" customWidth="1"/>
    <col min="258" max="258" width="36.33203125" style="61" customWidth="1"/>
    <col min="259" max="259" width="45.5546875" style="61" customWidth="1"/>
    <col min="260" max="260" width="1.88671875" style="61" customWidth="1"/>
    <col min="261" max="261" width="40.33203125" style="61" bestFit="1" customWidth="1"/>
    <col min="262" max="512" width="9.109375" style="61"/>
    <col min="513" max="513" width="4.33203125" style="61" customWidth="1"/>
    <col min="514" max="514" width="36.33203125" style="61" customWidth="1"/>
    <col min="515" max="515" width="45.5546875" style="61" customWidth="1"/>
    <col min="516" max="516" width="1.88671875" style="61" customWidth="1"/>
    <col min="517" max="517" width="40.33203125" style="61" bestFit="1" customWidth="1"/>
    <col min="518" max="768" width="9.109375" style="61"/>
    <col min="769" max="769" width="4.33203125" style="61" customWidth="1"/>
    <col min="770" max="770" width="36.33203125" style="61" customWidth="1"/>
    <col min="771" max="771" width="45.5546875" style="61" customWidth="1"/>
    <col min="772" max="772" width="1.88671875" style="61" customWidth="1"/>
    <col min="773" max="773" width="40.33203125" style="61" bestFit="1" customWidth="1"/>
    <col min="774" max="1024" width="9.109375" style="61"/>
    <col min="1025" max="1025" width="4.33203125" style="61" customWidth="1"/>
    <col min="1026" max="1026" width="36.33203125" style="61" customWidth="1"/>
    <col min="1027" max="1027" width="45.5546875" style="61" customWidth="1"/>
    <col min="1028" max="1028" width="1.88671875" style="61" customWidth="1"/>
    <col min="1029" max="1029" width="40.33203125" style="61" bestFit="1" customWidth="1"/>
    <col min="1030" max="1280" width="9.109375" style="61"/>
    <col min="1281" max="1281" width="4.33203125" style="61" customWidth="1"/>
    <col min="1282" max="1282" width="36.33203125" style="61" customWidth="1"/>
    <col min="1283" max="1283" width="45.5546875" style="61" customWidth="1"/>
    <col min="1284" max="1284" width="1.88671875" style="61" customWidth="1"/>
    <col min="1285" max="1285" width="40.33203125" style="61" bestFit="1" customWidth="1"/>
    <col min="1286" max="1536" width="9.109375" style="61"/>
    <col min="1537" max="1537" width="4.33203125" style="61" customWidth="1"/>
    <col min="1538" max="1538" width="36.33203125" style="61" customWidth="1"/>
    <col min="1539" max="1539" width="45.5546875" style="61" customWidth="1"/>
    <col min="1540" max="1540" width="1.88671875" style="61" customWidth="1"/>
    <col min="1541" max="1541" width="40.33203125" style="61" bestFit="1" customWidth="1"/>
    <col min="1542" max="1792" width="9.109375" style="61"/>
    <col min="1793" max="1793" width="4.33203125" style="61" customWidth="1"/>
    <col min="1794" max="1794" width="36.33203125" style="61" customWidth="1"/>
    <col min="1795" max="1795" width="45.5546875" style="61" customWidth="1"/>
    <col min="1796" max="1796" width="1.88671875" style="61" customWidth="1"/>
    <col min="1797" max="1797" width="40.33203125" style="61" bestFit="1" customWidth="1"/>
    <col min="1798" max="2048" width="9.109375" style="61"/>
    <col min="2049" max="2049" width="4.33203125" style="61" customWidth="1"/>
    <col min="2050" max="2050" width="36.33203125" style="61" customWidth="1"/>
    <col min="2051" max="2051" width="45.5546875" style="61" customWidth="1"/>
    <col min="2052" max="2052" width="1.88671875" style="61" customWidth="1"/>
    <col min="2053" max="2053" width="40.33203125" style="61" bestFit="1" customWidth="1"/>
    <col min="2054" max="2304" width="9.109375" style="61"/>
    <col min="2305" max="2305" width="4.33203125" style="61" customWidth="1"/>
    <col min="2306" max="2306" width="36.33203125" style="61" customWidth="1"/>
    <col min="2307" max="2307" width="45.5546875" style="61" customWidth="1"/>
    <col min="2308" max="2308" width="1.88671875" style="61" customWidth="1"/>
    <col min="2309" max="2309" width="40.33203125" style="61" bestFit="1" customWidth="1"/>
    <col min="2310" max="2560" width="9.109375" style="61"/>
    <col min="2561" max="2561" width="4.33203125" style="61" customWidth="1"/>
    <col min="2562" max="2562" width="36.33203125" style="61" customWidth="1"/>
    <col min="2563" max="2563" width="45.5546875" style="61" customWidth="1"/>
    <col min="2564" max="2564" width="1.88671875" style="61" customWidth="1"/>
    <col min="2565" max="2565" width="40.33203125" style="61" bestFit="1" customWidth="1"/>
    <col min="2566" max="2816" width="9.109375" style="61"/>
    <col min="2817" max="2817" width="4.33203125" style="61" customWidth="1"/>
    <col min="2818" max="2818" width="36.33203125" style="61" customWidth="1"/>
    <col min="2819" max="2819" width="45.5546875" style="61" customWidth="1"/>
    <col min="2820" max="2820" width="1.88671875" style="61" customWidth="1"/>
    <col min="2821" max="2821" width="40.33203125" style="61" bestFit="1" customWidth="1"/>
    <col min="2822" max="3072" width="9.109375" style="61"/>
    <col min="3073" max="3073" width="4.33203125" style="61" customWidth="1"/>
    <col min="3074" max="3074" width="36.33203125" style="61" customWidth="1"/>
    <col min="3075" max="3075" width="45.5546875" style="61" customWidth="1"/>
    <col min="3076" max="3076" width="1.88671875" style="61" customWidth="1"/>
    <col min="3077" max="3077" width="40.33203125" style="61" bestFit="1" customWidth="1"/>
    <col min="3078" max="3328" width="9.109375" style="61"/>
    <col min="3329" max="3329" width="4.33203125" style="61" customWidth="1"/>
    <col min="3330" max="3330" width="36.33203125" style="61" customWidth="1"/>
    <col min="3331" max="3331" width="45.5546875" style="61" customWidth="1"/>
    <col min="3332" max="3332" width="1.88671875" style="61" customWidth="1"/>
    <col min="3333" max="3333" width="40.33203125" style="61" bestFit="1" customWidth="1"/>
    <col min="3334" max="3584" width="9.109375" style="61"/>
    <col min="3585" max="3585" width="4.33203125" style="61" customWidth="1"/>
    <col min="3586" max="3586" width="36.33203125" style="61" customWidth="1"/>
    <col min="3587" max="3587" width="45.5546875" style="61" customWidth="1"/>
    <col min="3588" max="3588" width="1.88671875" style="61" customWidth="1"/>
    <col min="3589" max="3589" width="40.33203125" style="61" bestFit="1" customWidth="1"/>
    <col min="3590" max="3840" width="9.109375" style="61"/>
    <col min="3841" max="3841" width="4.33203125" style="61" customWidth="1"/>
    <col min="3842" max="3842" width="36.33203125" style="61" customWidth="1"/>
    <col min="3843" max="3843" width="45.5546875" style="61" customWidth="1"/>
    <col min="3844" max="3844" width="1.88671875" style="61" customWidth="1"/>
    <col min="3845" max="3845" width="40.33203125" style="61" bestFit="1" customWidth="1"/>
    <col min="3846" max="4096" width="9.109375" style="61"/>
    <col min="4097" max="4097" width="4.33203125" style="61" customWidth="1"/>
    <col min="4098" max="4098" width="36.33203125" style="61" customWidth="1"/>
    <col min="4099" max="4099" width="45.5546875" style="61" customWidth="1"/>
    <col min="4100" max="4100" width="1.88671875" style="61" customWidth="1"/>
    <col min="4101" max="4101" width="40.33203125" style="61" bestFit="1" customWidth="1"/>
    <col min="4102" max="4352" width="9.109375" style="61"/>
    <col min="4353" max="4353" width="4.33203125" style="61" customWidth="1"/>
    <col min="4354" max="4354" width="36.33203125" style="61" customWidth="1"/>
    <col min="4355" max="4355" width="45.5546875" style="61" customWidth="1"/>
    <col min="4356" max="4356" width="1.88671875" style="61" customWidth="1"/>
    <col min="4357" max="4357" width="40.33203125" style="61" bestFit="1" customWidth="1"/>
    <col min="4358" max="4608" width="9.109375" style="61"/>
    <col min="4609" max="4609" width="4.33203125" style="61" customWidth="1"/>
    <col min="4610" max="4610" width="36.33203125" style="61" customWidth="1"/>
    <col min="4611" max="4611" width="45.5546875" style="61" customWidth="1"/>
    <col min="4612" max="4612" width="1.88671875" style="61" customWidth="1"/>
    <col min="4613" max="4613" width="40.33203125" style="61" bestFit="1" customWidth="1"/>
    <col min="4614" max="4864" width="9.109375" style="61"/>
    <col min="4865" max="4865" width="4.33203125" style="61" customWidth="1"/>
    <col min="4866" max="4866" width="36.33203125" style="61" customWidth="1"/>
    <col min="4867" max="4867" width="45.5546875" style="61" customWidth="1"/>
    <col min="4868" max="4868" width="1.88671875" style="61" customWidth="1"/>
    <col min="4869" max="4869" width="40.33203125" style="61" bestFit="1" customWidth="1"/>
    <col min="4870" max="5120" width="9.109375" style="61"/>
    <col min="5121" max="5121" width="4.33203125" style="61" customWidth="1"/>
    <col min="5122" max="5122" width="36.33203125" style="61" customWidth="1"/>
    <col min="5123" max="5123" width="45.5546875" style="61" customWidth="1"/>
    <col min="5124" max="5124" width="1.88671875" style="61" customWidth="1"/>
    <col min="5125" max="5125" width="40.33203125" style="61" bestFit="1" customWidth="1"/>
    <col min="5126" max="5376" width="9.109375" style="61"/>
    <col min="5377" max="5377" width="4.33203125" style="61" customWidth="1"/>
    <col min="5378" max="5378" width="36.33203125" style="61" customWidth="1"/>
    <col min="5379" max="5379" width="45.5546875" style="61" customWidth="1"/>
    <col min="5380" max="5380" width="1.88671875" style="61" customWidth="1"/>
    <col min="5381" max="5381" width="40.33203125" style="61" bestFit="1" customWidth="1"/>
    <col min="5382" max="5632" width="9.109375" style="61"/>
    <col min="5633" max="5633" width="4.33203125" style="61" customWidth="1"/>
    <col min="5634" max="5634" width="36.33203125" style="61" customWidth="1"/>
    <col min="5635" max="5635" width="45.5546875" style="61" customWidth="1"/>
    <col min="5636" max="5636" width="1.88671875" style="61" customWidth="1"/>
    <col min="5637" max="5637" width="40.33203125" style="61" bestFit="1" customWidth="1"/>
    <col min="5638" max="5888" width="9.109375" style="61"/>
    <col min="5889" max="5889" width="4.33203125" style="61" customWidth="1"/>
    <col min="5890" max="5890" width="36.33203125" style="61" customWidth="1"/>
    <col min="5891" max="5891" width="45.5546875" style="61" customWidth="1"/>
    <col min="5892" max="5892" width="1.88671875" style="61" customWidth="1"/>
    <col min="5893" max="5893" width="40.33203125" style="61" bestFit="1" customWidth="1"/>
    <col min="5894" max="6144" width="9.109375" style="61"/>
    <col min="6145" max="6145" width="4.33203125" style="61" customWidth="1"/>
    <col min="6146" max="6146" width="36.33203125" style="61" customWidth="1"/>
    <col min="6147" max="6147" width="45.5546875" style="61" customWidth="1"/>
    <col min="6148" max="6148" width="1.88671875" style="61" customWidth="1"/>
    <col min="6149" max="6149" width="40.33203125" style="61" bestFit="1" customWidth="1"/>
    <col min="6150" max="6400" width="9.109375" style="61"/>
    <col min="6401" max="6401" width="4.33203125" style="61" customWidth="1"/>
    <col min="6402" max="6402" width="36.33203125" style="61" customWidth="1"/>
    <col min="6403" max="6403" width="45.5546875" style="61" customWidth="1"/>
    <col min="6404" max="6404" width="1.88671875" style="61" customWidth="1"/>
    <col min="6405" max="6405" width="40.33203125" style="61" bestFit="1" customWidth="1"/>
    <col min="6406" max="6656" width="9.109375" style="61"/>
    <col min="6657" max="6657" width="4.33203125" style="61" customWidth="1"/>
    <col min="6658" max="6658" width="36.33203125" style="61" customWidth="1"/>
    <col min="6659" max="6659" width="45.5546875" style="61" customWidth="1"/>
    <col min="6660" max="6660" width="1.88671875" style="61" customWidth="1"/>
    <col min="6661" max="6661" width="40.33203125" style="61" bestFit="1" customWidth="1"/>
    <col min="6662" max="6912" width="9.109375" style="61"/>
    <col min="6913" max="6913" width="4.33203125" style="61" customWidth="1"/>
    <col min="6914" max="6914" width="36.33203125" style="61" customWidth="1"/>
    <col min="6915" max="6915" width="45.5546875" style="61" customWidth="1"/>
    <col min="6916" max="6916" width="1.88671875" style="61" customWidth="1"/>
    <col min="6917" max="6917" width="40.33203125" style="61" bestFit="1" customWidth="1"/>
    <col min="6918" max="7168" width="9.109375" style="61"/>
    <col min="7169" max="7169" width="4.33203125" style="61" customWidth="1"/>
    <col min="7170" max="7170" width="36.33203125" style="61" customWidth="1"/>
    <col min="7171" max="7171" width="45.5546875" style="61" customWidth="1"/>
    <col min="7172" max="7172" width="1.88671875" style="61" customWidth="1"/>
    <col min="7173" max="7173" width="40.33203125" style="61" bestFit="1" customWidth="1"/>
    <col min="7174" max="7424" width="9.109375" style="61"/>
    <col min="7425" max="7425" width="4.33203125" style="61" customWidth="1"/>
    <col min="7426" max="7426" width="36.33203125" style="61" customWidth="1"/>
    <col min="7427" max="7427" width="45.5546875" style="61" customWidth="1"/>
    <col min="7428" max="7428" width="1.88671875" style="61" customWidth="1"/>
    <col min="7429" max="7429" width="40.33203125" style="61" bestFit="1" customWidth="1"/>
    <col min="7430" max="7680" width="9.109375" style="61"/>
    <col min="7681" max="7681" width="4.33203125" style="61" customWidth="1"/>
    <col min="7682" max="7682" width="36.33203125" style="61" customWidth="1"/>
    <col min="7683" max="7683" width="45.5546875" style="61" customWidth="1"/>
    <col min="7684" max="7684" width="1.88671875" style="61" customWidth="1"/>
    <col min="7685" max="7685" width="40.33203125" style="61" bestFit="1" customWidth="1"/>
    <col min="7686" max="7936" width="9.109375" style="61"/>
    <col min="7937" max="7937" width="4.33203125" style="61" customWidth="1"/>
    <col min="7938" max="7938" width="36.33203125" style="61" customWidth="1"/>
    <col min="7939" max="7939" width="45.5546875" style="61" customWidth="1"/>
    <col min="7940" max="7940" width="1.88671875" style="61" customWidth="1"/>
    <col min="7941" max="7941" width="40.33203125" style="61" bestFit="1" customWidth="1"/>
    <col min="7942" max="8192" width="9.109375" style="61"/>
    <col min="8193" max="8193" width="4.33203125" style="61" customWidth="1"/>
    <col min="8194" max="8194" width="36.33203125" style="61" customWidth="1"/>
    <col min="8195" max="8195" width="45.5546875" style="61" customWidth="1"/>
    <col min="8196" max="8196" width="1.88671875" style="61" customWidth="1"/>
    <col min="8197" max="8197" width="40.33203125" style="61" bestFit="1" customWidth="1"/>
    <col min="8198" max="8448" width="9.109375" style="61"/>
    <col min="8449" max="8449" width="4.33203125" style="61" customWidth="1"/>
    <col min="8450" max="8450" width="36.33203125" style="61" customWidth="1"/>
    <col min="8451" max="8451" width="45.5546875" style="61" customWidth="1"/>
    <col min="8452" max="8452" width="1.88671875" style="61" customWidth="1"/>
    <col min="8453" max="8453" width="40.33203125" style="61" bestFit="1" customWidth="1"/>
    <col min="8454" max="8704" width="9.109375" style="61"/>
    <col min="8705" max="8705" width="4.33203125" style="61" customWidth="1"/>
    <col min="8706" max="8706" width="36.33203125" style="61" customWidth="1"/>
    <col min="8707" max="8707" width="45.5546875" style="61" customWidth="1"/>
    <col min="8708" max="8708" width="1.88671875" style="61" customWidth="1"/>
    <col min="8709" max="8709" width="40.33203125" style="61" bestFit="1" customWidth="1"/>
    <col min="8710" max="8960" width="9.109375" style="61"/>
    <col min="8961" max="8961" width="4.33203125" style="61" customWidth="1"/>
    <col min="8962" max="8962" width="36.33203125" style="61" customWidth="1"/>
    <col min="8963" max="8963" width="45.5546875" style="61" customWidth="1"/>
    <col min="8964" max="8964" width="1.88671875" style="61" customWidth="1"/>
    <col min="8965" max="8965" width="40.33203125" style="61" bestFit="1" customWidth="1"/>
    <col min="8966" max="9216" width="9.109375" style="61"/>
    <col min="9217" max="9217" width="4.33203125" style="61" customWidth="1"/>
    <col min="9218" max="9218" width="36.33203125" style="61" customWidth="1"/>
    <col min="9219" max="9219" width="45.5546875" style="61" customWidth="1"/>
    <col min="9220" max="9220" width="1.88671875" style="61" customWidth="1"/>
    <col min="9221" max="9221" width="40.33203125" style="61" bestFit="1" customWidth="1"/>
    <col min="9222" max="9472" width="9.109375" style="61"/>
    <col min="9473" max="9473" width="4.33203125" style="61" customWidth="1"/>
    <col min="9474" max="9474" width="36.33203125" style="61" customWidth="1"/>
    <col min="9475" max="9475" width="45.5546875" style="61" customWidth="1"/>
    <col min="9476" max="9476" width="1.88671875" style="61" customWidth="1"/>
    <col min="9477" max="9477" width="40.33203125" style="61" bestFit="1" customWidth="1"/>
    <col min="9478" max="9728" width="9.109375" style="61"/>
    <col min="9729" max="9729" width="4.33203125" style="61" customWidth="1"/>
    <col min="9730" max="9730" width="36.33203125" style="61" customWidth="1"/>
    <col min="9731" max="9731" width="45.5546875" style="61" customWidth="1"/>
    <col min="9732" max="9732" width="1.88671875" style="61" customWidth="1"/>
    <col min="9733" max="9733" width="40.33203125" style="61" bestFit="1" customWidth="1"/>
    <col min="9734" max="9984" width="9.109375" style="61"/>
    <col min="9985" max="9985" width="4.33203125" style="61" customWidth="1"/>
    <col min="9986" max="9986" width="36.33203125" style="61" customWidth="1"/>
    <col min="9987" max="9987" width="45.5546875" style="61" customWidth="1"/>
    <col min="9988" max="9988" width="1.88671875" style="61" customWidth="1"/>
    <col min="9989" max="9989" width="40.33203125" style="61" bestFit="1" customWidth="1"/>
    <col min="9990" max="10240" width="9.109375" style="61"/>
    <col min="10241" max="10241" width="4.33203125" style="61" customWidth="1"/>
    <col min="10242" max="10242" width="36.33203125" style="61" customWidth="1"/>
    <col min="10243" max="10243" width="45.5546875" style="61" customWidth="1"/>
    <col min="10244" max="10244" width="1.88671875" style="61" customWidth="1"/>
    <col min="10245" max="10245" width="40.33203125" style="61" bestFit="1" customWidth="1"/>
    <col min="10246" max="10496" width="9.109375" style="61"/>
    <col min="10497" max="10497" width="4.33203125" style="61" customWidth="1"/>
    <col min="10498" max="10498" width="36.33203125" style="61" customWidth="1"/>
    <col min="10499" max="10499" width="45.5546875" style="61" customWidth="1"/>
    <col min="10500" max="10500" width="1.88671875" style="61" customWidth="1"/>
    <col min="10501" max="10501" width="40.33203125" style="61" bestFit="1" customWidth="1"/>
    <col min="10502" max="10752" width="9.109375" style="61"/>
    <col min="10753" max="10753" width="4.33203125" style="61" customWidth="1"/>
    <col min="10754" max="10754" width="36.33203125" style="61" customWidth="1"/>
    <col min="10755" max="10755" width="45.5546875" style="61" customWidth="1"/>
    <col min="10756" max="10756" width="1.88671875" style="61" customWidth="1"/>
    <col min="10757" max="10757" width="40.33203125" style="61" bestFit="1" customWidth="1"/>
    <col min="10758" max="11008" width="9.109375" style="61"/>
    <col min="11009" max="11009" width="4.33203125" style="61" customWidth="1"/>
    <col min="11010" max="11010" width="36.33203125" style="61" customWidth="1"/>
    <col min="11011" max="11011" width="45.5546875" style="61" customWidth="1"/>
    <col min="11012" max="11012" width="1.88671875" style="61" customWidth="1"/>
    <col min="11013" max="11013" width="40.33203125" style="61" bestFit="1" customWidth="1"/>
    <col min="11014" max="11264" width="9.109375" style="61"/>
    <col min="11265" max="11265" width="4.33203125" style="61" customWidth="1"/>
    <col min="11266" max="11266" width="36.33203125" style="61" customWidth="1"/>
    <col min="11267" max="11267" width="45.5546875" style="61" customWidth="1"/>
    <col min="11268" max="11268" width="1.88671875" style="61" customWidth="1"/>
    <col min="11269" max="11269" width="40.33203125" style="61" bestFit="1" customWidth="1"/>
    <col min="11270" max="11520" width="9.109375" style="61"/>
    <col min="11521" max="11521" width="4.33203125" style="61" customWidth="1"/>
    <col min="11522" max="11522" width="36.33203125" style="61" customWidth="1"/>
    <col min="11523" max="11523" width="45.5546875" style="61" customWidth="1"/>
    <col min="11524" max="11524" width="1.88671875" style="61" customWidth="1"/>
    <col min="11525" max="11525" width="40.33203125" style="61" bestFit="1" customWidth="1"/>
    <col min="11526" max="11776" width="9.109375" style="61"/>
    <col min="11777" max="11777" width="4.33203125" style="61" customWidth="1"/>
    <col min="11778" max="11778" width="36.33203125" style="61" customWidth="1"/>
    <col min="11779" max="11779" width="45.5546875" style="61" customWidth="1"/>
    <col min="11780" max="11780" width="1.88671875" style="61" customWidth="1"/>
    <col min="11781" max="11781" width="40.33203125" style="61" bestFit="1" customWidth="1"/>
    <col min="11782" max="12032" width="9.109375" style="61"/>
    <col min="12033" max="12033" width="4.33203125" style="61" customWidth="1"/>
    <col min="12034" max="12034" width="36.33203125" style="61" customWidth="1"/>
    <col min="12035" max="12035" width="45.5546875" style="61" customWidth="1"/>
    <col min="12036" max="12036" width="1.88671875" style="61" customWidth="1"/>
    <col min="12037" max="12037" width="40.33203125" style="61" bestFit="1" customWidth="1"/>
    <col min="12038" max="12288" width="9.109375" style="61"/>
    <col min="12289" max="12289" width="4.33203125" style="61" customWidth="1"/>
    <col min="12290" max="12290" width="36.33203125" style="61" customWidth="1"/>
    <col min="12291" max="12291" width="45.5546875" style="61" customWidth="1"/>
    <col min="12292" max="12292" width="1.88671875" style="61" customWidth="1"/>
    <col min="12293" max="12293" width="40.33203125" style="61" bestFit="1" customWidth="1"/>
    <col min="12294" max="12544" width="9.109375" style="61"/>
    <col min="12545" max="12545" width="4.33203125" style="61" customWidth="1"/>
    <col min="12546" max="12546" width="36.33203125" style="61" customWidth="1"/>
    <col min="12547" max="12547" width="45.5546875" style="61" customWidth="1"/>
    <col min="12548" max="12548" width="1.88671875" style="61" customWidth="1"/>
    <col min="12549" max="12549" width="40.33203125" style="61" bestFit="1" customWidth="1"/>
    <col min="12550" max="12800" width="9.109375" style="61"/>
    <col min="12801" max="12801" width="4.33203125" style="61" customWidth="1"/>
    <col min="12802" max="12802" width="36.33203125" style="61" customWidth="1"/>
    <col min="12803" max="12803" width="45.5546875" style="61" customWidth="1"/>
    <col min="12804" max="12804" width="1.88671875" style="61" customWidth="1"/>
    <col min="12805" max="12805" width="40.33203125" style="61" bestFit="1" customWidth="1"/>
    <col min="12806" max="13056" width="9.109375" style="61"/>
    <col min="13057" max="13057" width="4.33203125" style="61" customWidth="1"/>
    <col min="13058" max="13058" width="36.33203125" style="61" customWidth="1"/>
    <col min="13059" max="13059" width="45.5546875" style="61" customWidth="1"/>
    <col min="13060" max="13060" width="1.88671875" style="61" customWidth="1"/>
    <col min="13061" max="13061" width="40.33203125" style="61" bestFit="1" customWidth="1"/>
    <col min="13062" max="13312" width="9.109375" style="61"/>
    <col min="13313" max="13313" width="4.33203125" style="61" customWidth="1"/>
    <col min="13314" max="13314" width="36.33203125" style="61" customWidth="1"/>
    <col min="13315" max="13315" width="45.5546875" style="61" customWidth="1"/>
    <col min="13316" max="13316" width="1.88671875" style="61" customWidth="1"/>
    <col min="13317" max="13317" width="40.33203125" style="61" bestFit="1" customWidth="1"/>
    <col min="13318" max="13568" width="9.109375" style="61"/>
    <col min="13569" max="13569" width="4.33203125" style="61" customWidth="1"/>
    <col min="13570" max="13570" width="36.33203125" style="61" customWidth="1"/>
    <col min="13571" max="13571" width="45.5546875" style="61" customWidth="1"/>
    <col min="13572" max="13572" width="1.88671875" style="61" customWidth="1"/>
    <col min="13573" max="13573" width="40.33203125" style="61" bestFit="1" customWidth="1"/>
    <col min="13574" max="13824" width="9.109375" style="61"/>
    <col min="13825" max="13825" width="4.33203125" style="61" customWidth="1"/>
    <col min="13826" max="13826" width="36.33203125" style="61" customWidth="1"/>
    <col min="13827" max="13827" width="45.5546875" style="61" customWidth="1"/>
    <col min="13828" max="13828" width="1.88671875" style="61" customWidth="1"/>
    <col min="13829" max="13829" width="40.33203125" style="61" bestFit="1" customWidth="1"/>
    <col min="13830" max="14080" width="9.109375" style="61"/>
    <col min="14081" max="14081" width="4.33203125" style="61" customWidth="1"/>
    <col min="14082" max="14082" width="36.33203125" style="61" customWidth="1"/>
    <col min="14083" max="14083" width="45.5546875" style="61" customWidth="1"/>
    <col min="14084" max="14084" width="1.88671875" style="61" customWidth="1"/>
    <col min="14085" max="14085" width="40.33203125" style="61" bestFit="1" customWidth="1"/>
    <col min="14086" max="14336" width="9.109375" style="61"/>
    <col min="14337" max="14337" width="4.33203125" style="61" customWidth="1"/>
    <col min="14338" max="14338" width="36.33203125" style="61" customWidth="1"/>
    <col min="14339" max="14339" width="45.5546875" style="61" customWidth="1"/>
    <col min="14340" max="14340" width="1.88671875" style="61" customWidth="1"/>
    <col min="14341" max="14341" width="40.33203125" style="61" bestFit="1" customWidth="1"/>
    <col min="14342" max="14592" width="9.109375" style="61"/>
    <col min="14593" max="14593" width="4.33203125" style="61" customWidth="1"/>
    <col min="14594" max="14594" width="36.33203125" style="61" customWidth="1"/>
    <col min="14595" max="14595" width="45.5546875" style="61" customWidth="1"/>
    <col min="14596" max="14596" width="1.88671875" style="61" customWidth="1"/>
    <col min="14597" max="14597" width="40.33203125" style="61" bestFit="1" customWidth="1"/>
    <col min="14598" max="14848" width="9.109375" style="61"/>
    <col min="14849" max="14849" width="4.33203125" style="61" customWidth="1"/>
    <col min="14850" max="14850" width="36.33203125" style="61" customWidth="1"/>
    <col min="14851" max="14851" width="45.5546875" style="61" customWidth="1"/>
    <col min="14852" max="14852" width="1.88671875" style="61" customWidth="1"/>
    <col min="14853" max="14853" width="40.33203125" style="61" bestFit="1" customWidth="1"/>
    <col min="14854" max="15104" width="9.109375" style="61"/>
    <col min="15105" max="15105" width="4.33203125" style="61" customWidth="1"/>
    <col min="15106" max="15106" width="36.33203125" style="61" customWidth="1"/>
    <col min="15107" max="15107" width="45.5546875" style="61" customWidth="1"/>
    <col min="15108" max="15108" width="1.88671875" style="61" customWidth="1"/>
    <col min="15109" max="15109" width="40.33203125" style="61" bestFit="1" customWidth="1"/>
    <col min="15110" max="15360" width="9.109375" style="61"/>
    <col min="15361" max="15361" width="4.33203125" style="61" customWidth="1"/>
    <col min="15362" max="15362" width="36.33203125" style="61" customWidth="1"/>
    <col min="15363" max="15363" width="45.5546875" style="61" customWidth="1"/>
    <col min="15364" max="15364" width="1.88671875" style="61" customWidth="1"/>
    <col min="15365" max="15365" width="40.33203125" style="61" bestFit="1" customWidth="1"/>
    <col min="15366" max="15616" width="9.109375" style="61"/>
    <col min="15617" max="15617" width="4.33203125" style="61" customWidth="1"/>
    <col min="15618" max="15618" width="36.33203125" style="61" customWidth="1"/>
    <col min="15619" max="15619" width="45.5546875" style="61" customWidth="1"/>
    <col min="15620" max="15620" width="1.88671875" style="61" customWidth="1"/>
    <col min="15621" max="15621" width="40.33203125" style="61" bestFit="1" customWidth="1"/>
    <col min="15622" max="15872" width="9.109375" style="61"/>
    <col min="15873" max="15873" width="4.33203125" style="61" customWidth="1"/>
    <col min="15874" max="15874" width="36.33203125" style="61" customWidth="1"/>
    <col min="15875" max="15875" width="45.5546875" style="61" customWidth="1"/>
    <col min="15876" max="15876" width="1.88671875" style="61" customWidth="1"/>
    <col min="15877" max="15877" width="40.33203125" style="61" bestFit="1" customWidth="1"/>
    <col min="15878" max="16128" width="9.109375" style="61"/>
    <col min="16129" max="16129" width="4.33203125" style="61" customWidth="1"/>
    <col min="16130" max="16130" width="36.33203125" style="61" customWidth="1"/>
    <col min="16131" max="16131" width="45.5546875" style="61" customWidth="1"/>
    <col min="16132" max="16132" width="1.88671875" style="61" customWidth="1"/>
    <col min="16133" max="16133" width="40.33203125" style="61" bestFit="1" customWidth="1"/>
    <col min="16134" max="16384" width="9.109375" style="61"/>
  </cols>
  <sheetData>
    <row r="1" spans="1:256" ht="12.75" x14ac:dyDescent="0.2">
      <c r="A1" s="88" t="s">
        <v>54</v>
      </c>
      <c r="B1" s="88"/>
      <c r="C1" s="88"/>
      <c r="D1" s="60"/>
    </row>
    <row r="2" spans="1:256" ht="12.75" x14ac:dyDescent="0.2">
      <c r="A2" s="60"/>
      <c r="B2" s="60"/>
      <c r="C2" s="62"/>
      <c r="D2" s="60"/>
    </row>
    <row r="3" spans="1:256" ht="12.75" x14ac:dyDescent="0.2">
      <c r="A3" s="63">
        <v>1</v>
      </c>
      <c r="B3" s="64" t="s">
        <v>55</v>
      </c>
      <c r="C3" s="69" t="s">
        <v>78</v>
      </c>
      <c r="D3" s="60"/>
    </row>
    <row r="4" spans="1:256" ht="12.75" x14ac:dyDescent="0.2">
      <c r="A4" s="63"/>
      <c r="B4" s="60"/>
      <c r="C4" s="80"/>
      <c r="D4" s="60"/>
    </row>
    <row r="5" spans="1:256" x14ac:dyDescent="0.25">
      <c r="A5" s="63">
        <v>2</v>
      </c>
      <c r="B5" s="64" t="s">
        <v>56</v>
      </c>
      <c r="C5" s="69" t="s">
        <v>95</v>
      </c>
      <c r="D5" s="60"/>
    </row>
    <row r="6" spans="1:256" ht="12.75" x14ac:dyDescent="0.2">
      <c r="A6" s="63"/>
      <c r="B6" s="60"/>
      <c r="C6" s="80"/>
      <c r="D6" s="60"/>
    </row>
    <row r="7" spans="1:256" ht="12.75" x14ac:dyDescent="0.2">
      <c r="A7" s="63">
        <v>3</v>
      </c>
      <c r="B7" s="64" t="s">
        <v>57</v>
      </c>
      <c r="C7" s="84" t="s">
        <v>96</v>
      </c>
      <c r="D7" s="60"/>
      <c r="IV7" s="61" t="s">
        <v>58</v>
      </c>
    </row>
    <row r="8" spans="1:256" ht="12.75" x14ac:dyDescent="0.2">
      <c r="A8" s="63"/>
      <c r="B8" s="64"/>
      <c r="C8" s="80"/>
      <c r="D8" s="60"/>
      <c r="IV8" s="61" t="s">
        <v>59</v>
      </c>
    </row>
    <row r="9" spans="1:256" ht="12.75" x14ac:dyDescent="0.2">
      <c r="A9" s="63">
        <v>4</v>
      </c>
      <c r="B9" s="64" t="s">
        <v>60</v>
      </c>
      <c r="C9" s="69" t="s">
        <v>94</v>
      </c>
      <c r="D9" s="60"/>
    </row>
    <row r="10" spans="1:256" ht="12.75" x14ac:dyDescent="0.2">
      <c r="A10" s="63"/>
      <c r="B10" s="64"/>
      <c r="C10" s="80"/>
      <c r="D10" s="60"/>
    </row>
    <row r="11" spans="1:256" ht="12.75" x14ac:dyDescent="0.2">
      <c r="A11" s="63">
        <v>5</v>
      </c>
      <c r="B11" s="64" t="s">
        <v>61</v>
      </c>
      <c r="C11" s="69" t="s">
        <v>83</v>
      </c>
      <c r="D11" s="60"/>
    </row>
    <row r="12" spans="1:256" ht="12.75" x14ac:dyDescent="0.2">
      <c r="A12" s="63"/>
      <c r="C12" s="66"/>
      <c r="D12" s="60"/>
    </row>
    <row r="13" spans="1:256" ht="12.75" x14ac:dyDescent="0.2">
      <c r="A13" s="63">
        <v>6</v>
      </c>
      <c r="B13" s="71" t="s">
        <v>80</v>
      </c>
      <c r="C13" s="69" t="s">
        <v>91</v>
      </c>
      <c r="D13" s="60"/>
    </row>
    <row r="14" spans="1:256" ht="12.75" x14ac:dyDescent="0.2">
      <c r="A14" s="63"/>
      <c r="C14" s="66"/>
      <c r="D14" s="86" t="s">
        <v>93</v>
      </c>
    </row>
    <row r="15" spans="1:256" ht="12.75" x14ac:dyDescent="0.2">
      <c r="A15" s="63">
        <v>6</v>
      </c>
      <c r="B15" s="64" t="s">
        <v>82</v>
      </c>
      <c r="C15" s="65" t="str">
        <f>IF($C$13="Fourth Year","FILIPINO", IF($C$13="GRADE 3","ENGLISH",IF($C$13="GRADE 6","FILIPINO","")))</f>
        <v>FILIPINO</v>
      </c>
      <c r="D15" s="87">
        <f>IF($C$13="FOURTH YEAR",50,IF($C$13="GRADE 3",35,IF($C$13="GRADE 6",35,"")))</f>
        <v>50</v>
      </c>
    </row>
    <row r="16" spans="1:256" ht="12.75" x14ac:dyDescent="0.2">
      <c r="A16" s="63"/>
      <c r="B16" s="64"/>
      <c r="C16" s="65" t="str">
        <f>IF($C$13="Fourth Year","ARALING PANLIPUNAN", IF($C$13="GRADE 3","FILIPINO",IF($C$13="GRADE 6","MATHEMATICS","")))</f>
        <v>ARALING PANLIPUNAN</v>
      </c>
      <c r="D16" s="87">
        <f t="shared" ref="D16:D18" si="0">IF($C$13="FOURTH YEAR",50,IF($C$13="GRADE 3",35,IF($C$13="GRADE 6",35,"")))</f>
        <v>50</v>
      </c>
    </row>
    <row r="17" spans="1:4" ht="12.75" x14ac:dyDescent="0.2">
      <c r="A17" s="63"/>
      <c r="B17" s="64"/>
      <c r="C17" s="65" t="str">
        <f>IF($C$13="Fourth Year","MATHEMATICS", IF($C$13="GRADE 3","SCIENCE",IF($C$13="GRADE 6","ENGLISH","")))</f>
        <v>MATHEMATICS</v>
      </c>
      <c r="D17" s="87">
        <f t="shared" si="0"/>
        <v>50</v>
      </c>
    </row>
    <row r="18" spans="1:4" ht="12.75" x14ac:dyDescent="0.2">
      <c r="A18" s="63"/>
      <c r="B18" s="64"/>
      <c r="C18" s="65" t="str">
        <f>IF($C$13="Fourth Year","SCIENCE", IF($C$13="GRADE 3","MATH",IF($C$13="GRADE 6","SCIENCE","")))</f>
        <v>SCIENCE</v>
      </c>
      <c r="D18" s="87">
        <f t="shared" si="0"/>
        <v>50</v>
      </c>
    </row>
    <row r="19" spans="1:4" ht="12.75" x14ac:dyDescent="0.2">
      <c r="A19" s="63"/>
      <c r="B19" s="64"/>
      <c r="C19" s="65" t="str">
        <f>IF($C$13="Fourth Year","ENGLISH", IF($C$13="GRADE 3","",IF($C$13="GRADE 6","HEKASI","")))</f>
        <v>ENGLISH</v>
      </c>
      <c r="D19" s="87">
        <f>IF($C$13="FOURTH YEAR",50,IF($C$13="GRADE 3","",IF($C$13="GRADE 6",35,"")))</f>
        <v>50</v>
      </c>
    </row>
    <row r="20" spans="1:4" ht="12.75" x14ac:dyDescent="0.2">
      <c r="A20" s="63"/>
      <c r="B20" s="64"/>
      <c r="C20" s="65" t="str">
        <f>IF($C$13="Fourth Year","", IF($C$13="GRADE 3","",IF($C$13="GRADE 6","","")))</f>
        <v/>
      </c>
      <c r="D20" s="87"/>
    </row>
    <row r="21" spans="1:4" ht="12.75" x14ac:dyDescent="0.2">
      <c r="A21" s="63"/>
      <c r="B21" s="64"/>
      <c r="C21" s="66"/>
      <c r="D21" s="60"/>
    </row>
    <row r="22" spans="1:4" ht="12.75" x14ac:dyDescent="0.2">
      <c r="A22" s="63">
        <v>7</v>
      </c>
      <c r="B22" s="64" t="s">
        <v>63</v>
      </c>
      <c r="C22" s="84" t="s">
        <v>97</v>
      </c>
      <c r="D22" s="60"/>
    </row>
    <row r="23" spans="1:4" ht="12.75" x14ac:dyDescent="0.2">
      <c r="B23" s="77" t="s">
        <v>85</v>
      </c>
      <c r="C23" s="81" t="s">
        <v>98</v>
      </c>
      <c r="D23" s="60"/>
    </row>
    <row r="24" spans="1:4" ht="12.75" x14ac:dyDescent="0.2">
      <c r="B24" s="77"/>
      <c r="C24" s="80"/>
      <c r="D24" s="60"/>
    </row>
    <row r="25" spans="1:4" ht="12.75" x14ac:dyDescent="0.2">
      <c r="A25" s="63">
        <v>8</v>
      </c>
      <c r="B25" s="68" t="s">
        <v>64</v>
      </c>
      <c r="C25" s="84" t="s">
        <v>87</v>
      </c>
      <c r="D25" s="60"/>
    </row>
    <row r="26" spans="1:4" ht="12.75" x14ac:dyDescent="0.2">
      <c r="B26" s="77" t="s">
        <v>85</v>
      </c>
      <c r="C26" s="81" t="s">
        <v>86</v>
      </c>
      <c r="D26" s="60"/>
    </row>
    <row r="27" spans="1:4" ht="12.75" x14ac:dyDescent="0.2">
      <c r="B27" s="77"/>
      <c r="C27" s="80"/>
      <c r="D27" s="60"/>
    </row>
    <row r="28" spans="1:4" ht="12.75" x14ac:dyDescent="0.2">
      <c r="A28" s="63">
        <v>9</v>
      </c>
      <c r="B28" s="68" t="s">
        <v>65</v>
      </c>
      <c r="C28" s="85"/>
      <c r="D28" s="60"/>
    </row>
    <row r="29" spans="1:4" ht="12.75" x14ac:dyDescent="0.2">
      <c r="A29" s="63"/>
      <c r="C29" s="82"/>
      <c r="D29" s="60"/>
    </row>
    <row r="30" spans="1:4" ht="12.75" x14ac:dyDescent="0.2">
      <c r="A30" s="63">
        <v>10</v>
      </c>
      <c r="B30" s="71" t="s">
        <v>66</v>
      </c>
      <c r="C30" s="84">
        <v>10</v>
      </c>
      <c r="D30" s="60"/>
    </row>
    <row r="31" spans="1:4" ht="12.75" x14ac:dyDescent="0.2">
      <c r="A31" s="63"/>
      <c r="B31" s="71"/>
      <c r="C31" s="82"/>
      <c r="D31" s="60"/>
    </row>
    <row r="32" spans="1:4" ht="12.75" x14ac:dyDescent="0.2">
      <c r="A32" s="63">
        <v>11</v>
      </c>
      <c r="B32" s="71" t="s">
        <v>67</v>
      </c>
      <c r="C32" s="84">
        <v>10</v>
      </c>
      <c r="D32" s="60"/>
    </row>
    <row r="33" spans="1:5" ht="12.75" x14ac:dyDescent="0.2">
      <c r="A33" s="63"/>
      <c r="B33" s="60"/>
      <c r="C33" s="72"/>
      <c r="D33" s="60"/>
    </row>
    <row r="34" spans="1:5" ht="12.75" x14ac:dyDescent="0.2">
      <c r="A34" s="63"/>
      <c r="B34" s="60"/>
      <c r="C34" s="72"/>
      <c r="D34" s="60"/>
    </row>
    <row r="35" spans="1:5" ht="12.75" x14ac:dyDescent="0.2">
      <c r="A35" s="73"/>
      <c r="B35" s="60"/>
      <c r="C35" s="67"/>
      <c r="D35" s="60"/>
    </row>
    <row r="36" spans="1:5" ht="12.75" x14ac:dyDescent="0.2">
      <c r="A36" s="74"/>
    </row>
    <row r="37" spans="1:5" ht="12.75" x14ac:dyDescent="0.2">
      <c r="A37" s="74"/>
      <c r="E37" s="83" t="s">
        <v>68</v>
      </c>
    </row>
    <row r="38" spans="1:5" ht="12.75" x14ac:dyDescent="0.2">
      <c r="A38" s="74"/>
      <c r="E38" s="83" t="s">
        <v>69</v>
      </c>
    </row>
    <row r="39" spans="1:5" ht="12.75" x14ac:dyDescent="0.2">
      <c r="A39" s="74"/>
      <c r="E39" s="83" t="s">
        <v>70</v>
      </c>
    </row>
    <row r="40" spans="1:5" ht="12.75" x14ac:dyDescent="0.2">
      <c r="A40" s="74"/>
      <c r="E40" s="83" t="s">
        <v>71</v>
      </c>
    </row>
    <row r="41" spans="1:5" ht="12.75" x14ac:dyDescent="0.2">
      <c r="A41" s="74"/>
      <c r="E41" s="83" t="s">
        <v>62</v>
      </c>
    </row>
    <row r="42" spans="1:5" ht="12.75" x14ac:dyDescent="0.2">
      <c r="A42" s="74"/>
      <c r="E42" s="83" t="s">
        <v>79</v>
      </c>
    </row>
    <row r="43" spans="1:5" ht="12.75" x14ac:dyDescent="0.2">
      <c r="A43" s="74"/>
    </row>
    <row r="44" spans="1:5" ht="12.75" x14ac:dyDescent="0.2">
      <c r="A44" s="74"/>
      <c r="E44" s="83" t="s">
        <v>91</v>
      </c>
    </row>
    <row r="45" spans="1:5" ht="12.75" x14ac:dyDescent="0.2">
      <c r="A45" s="74"/>
      <c r="E45" s="83" t="s">
        <v>90</v>
      </c>
    </row>
    <row r="46" spans="1:5" ht="12.75" x14ac:dyDescent="0.2">
      <c r="A46" s="74"/>
      <c r="E46" s="83" t="s">
        <v>92</v>
      </c>
    </row>
    <row r="47" spans="1:5" ht="12.75" x14ac:dyDescent="0.2">
      <c r="A47" s="74"/>
    </row>
    <row r="48" spans="1:5" ht="12.75" x14ac:dyDescent="0.2">
      <c r="A48" s="74"/>
      <c r="E48" s="83" t="s">
        <v>72</v>
      </c>
    </row>
    <row r="49" spans="1:5" ht="12.75" x14ac:dyDescent="0.2">
      <c r="A49" s="74"/>
      <c r="E49" s="83" t="s">
        <v>73</v>
      </c>
    </row>
    <row r="50" spans="1:5" ht="12.75" x14ac:dyDescent="0.2">
      <c r="A50" s="74"/>
      <c r="E50" s="83" t="s">
        <v>74</v>
      </c>
    </row>
    <row r="51" spans="1:5" ht="12.75" x14ac:dyDescent="0.2">
      <c r="A51" s="74"/>
      <c r="E51" s="83" t="s">
        <v>75</v>
      </c>
    </row>
    <row r="52" spans="1:5" ht="12.75" x14ac:dyDescent="0.2">
      <c r="A52" s="74"/>
    </row>
    <row r="53" spans="1:5" ht="12.75" x14ac:dyDescent="0.2">
      <c r="A53" s="74"/>
      <c r="E53" s="83" t="s">
        <v>76</v>
      </c>
    </row>
    <row r="54" spans="1:5" ht="12.75" x14ac:dyDescent="0.2">
      <c r="A54" s="74"/>
      <c r="E54" s="83" t="s">
        <v>77</v>
      </c>
    </row>
    <row r="55" spans="1:5" ht="12.75" x14ac:dyDescent="0.2">
      <c r="A55" s="74"/>
      <c r="E55" s="83" t="s">
        <v>81</v>
      </c>
    </row>
    <row r="56" spans="1:5" ht="12.75" x14ac:dyDescent="0.2">
      <c r="A56" s="74"/>
    </row>
    <row r="57" spans="1:5" ht="12.75" x14ac:dyDescent="0.2">
      <c r="A57" s="74"/>
    </row>
    <row r="58" spans="1:5" ht="12.75" x14ac:dyDescent="0.2">
      <c r="A58" s="74"/>
    </row>
    <row r="59" spans="1:5" ht="12.75" x14ac:dyDescent="0.2">
      <c r="A59" s="74"/>
    </row>
    <row r="60" spans="1:5" ht="12.75" x14ac:dyDescent="0.2">
      <c r="A60" s="74"/>
    </row>
    <row r="61" spans="1:5" ht="12.75" x14ac:dyDescent="0.2">
      <c r="A61" s="74"/>
    </row>
    <row r="62" spans="1:5" ht="12.75" x14ac:dyDescent="0.2">
      <c r="A62" s="74"/>
    </row>
    <row r="63" spans="1:5" ht="12.75" x14ac:dyDescent="0.2">
      <c r="A63" s="74"/>
    </row>
    <row r="64" spans="1:5" x14ac:dyDescent="0.25">
      <c r="A64" s="74"/>
    </row>
    <row r="65" spans="1:1" x14ac:dyDescent="0.25">
      <c r="A65" s="74"/>
    </row>
    <row r="66" spans="1:1" x14ac:dyDescent="0.25">
      <c r="A66" s="74"/>
    </row>
    <row r="67" spans="1:1" x14ac:dyDescent="0.25">
      <c r="A67" s="74"/>
    </row>
    <row r="68" spans="1:1" x14ac:dyDescent="0.25">
      <c r="A68" s="74"/>
    </row>
    <row r="69" spans="1:1" x14ac:dyDescent="0.25">
      <c r="A69" s="74"/>
    </row>
    <row r="70" spans="1:1" x14ac:dyDescent="0.25">
      <c r="A70" s="74"/>
    </row>
    <row r="71" spans="1:1" x14ac:dyDescent="0.25">
      <c r="A71" s="74"/>
    </row>
    <row r="72" spans="1:1" x14ac:dyDescent="0.25">
      <c r="A72" s="74"/>
    </row>
    <row r="73" spans="1:1" x14ac:dyDescent="0.25">
      <c r="A73" s="74"/>
    </row>
    <row r="74" spans="1:1" x14ac:dyDescent="0.25">
      <c r="A74" s="74"/>
    </row>
    <row r="75" spans="1:1" x14ac:dyDescent="0.25">
      <c r="A75" s="74"/>
    </row>
    <row r="76" spans="1:1" x14ac:dyDescent="0.25">
      <c r="A76" s="74"/>
    </row>
    <row r="77" spans="1:1" x14ac:dyDescent="0.25">
      <c r="A77" s="74"/>
    </row>
    <row r="78" spans="1:1" x14ac:dyDescent="0.25">
      <c r="A78" s="74"/>
    </row>
    <row r="79" spans="1:1" x14ac:dyDescent="0.25">
      <c r="A79" s="74"/>
    </row>
    <row r="80" spans="1:1" x14ac:dyDescent="0.25">
      <c r="A80" s="74"/>
    </row>
    <row r="81" spans="1:1" x14ac:dyDescent="0.25">
      <c r="A81" s="74"/>
    </row>
    <row r="82" spans="1:1" x14ac:dyDescent="0.25">
      <c r="A82" s="74"/>
    </row>
    <row r="83" spans="1:1" x14ac:dyDescent="0.25">
      <c r="A83" s="74"/>
    </row>
    <row r="84" spans="1:1" x14ac:dyDescent="0.25">
      <c r="A84" s="74"/>
    </row>
    <row r="85" spans="1:1" x14ac:dyDescent="0.25">
      <c r="A85" s="74"/>
    </row>
    <row r="86" spans="1:1" x14ac:dyDescent="0.25">
      <c r="A86" s="74"/>
    </row>
    <row r="87" spans="1:1" x14ac:dyDescent="0.25">
      <c r="A87" s="74"/>
    </row>
    <row r="88" spans="1:1" x14ac:dyDescent="0.25">
      <c r="A88" s="74"/>
    </row>
    <row r="89" spans="1:1" x14ac:dyDescent="0.25">
      <c r="A89" s="74"/>
    </row>
    <row r="90" spans="1:1" x14ac:dyDescent="0.25">
      <c r="A90" s="74"/>
    </row>
    <row r="91" spans="1:1" x14ac:dyDescent="0.25">
      <c r="A91" s="74"/>
    </row>
    <row r="92" spans="1:1" x14ac:dyDescent="0.25">
      <c r="A92" s="74"/>
    </row>
    <row r="93" spans="1:1" x14ac:dyDescent="0.25">
      <c r="A93" s="74"/>
    </row>
    <row r="94" spans="1:1" x14ac:dyDescent="0.25">
      <c r="A94" s="74"/>
    </row>
    <row r="95" spans="1:1" x14ac:dyDescent="0.25">
      <c r="A95" s="74"/>
    </row>
    <row r="96" spans="1:1" x14ac:dyDescent="0.25">
      <c r="A96" s="74"/>
    </row>
    <row r="97" spans="1:1" x14ac:dyDescent="0.25">
      <c r="A97" s="74"/>
    </row>
    <row r="98" spans="1:1" x14ac:dyDescent="0.25">
      <c r="A98" s="74"/>
    </row>
    <row r="99" spans="1:1" x14ac:dyDescent="0.25">
      <c r="A99" s="74"/>
    </row>
    <row r="100" spans="1:1" x14ac:dyDescent="0.25">
      <c r="A100" s="74"/>
    </row>
    <row r="101" spans="1:1" x14ac:dyDescent="0.25">
      <c r="A101" s="74"/>
    </row>
    <row r="102" spans="1:1" x14ac:dyDescent="0.25">
      <c r="A102" s="74"/>
    </row>
    <row r="103" spans="1:1" x14ac:dyDescent="0.25">
      <c r="A103" s="74"/>
    </row>
    <row r="104" spans="1:1" x14ac:dyDescent="0.25">
      <c r="A104" s="74"/>
    </row>
    <row r="105" spans="1:1" x14ac:dyDescent="0.25">
      <c r="A105" s="74"/>
    </row>
    <row r="106" spans="1:1" x14ac:dyDescent="0.25">
      <c r="A106" s="74"/>
    </row>
    <row r="107" spans="1:1" x14ac:dyDescent="0.25">
      <c r="A107" s="74"/>
    </row>
    <row r="108" spans="1:1" x14ac:dyDescent="0.25">
      <c r="A108" s="74"/>
    </row>
    <row r="109" spans="1:1" x14ac:dyDescent="0.25">
      <c r="A109" s="74"/>
    </row>
    <row r="110" spans="1:1" x14ac:dyDescent="0.25">
      <c r="A110" s="74"/>
    </row>
    <row r="111" spans="1:1" x14ac:dyDescent="0.25">
      <c r="A111" s="74"/>
    </row>
    <row r="112" spans="1:1" x14ac:dyDescent="0.25">
      <c r="A112" s="74"/>
    </row>
    <row r="113" spans="1:1" x14ac:dyDescent="0.25">
      <c r="A113" s="74"/>
    </row>
    <row r="114" spans="1:1" x14ac:dyDescent="0.25">
      <c r="A114" s="74"/>
    </row>
    <row r="115" spans="1:1" x14ac:dyDescent="0.25">
      <c r="A115" s="74"/>
    </row>
    <row r="116" spans="1:1" x14ac:dyDescent="0.25">
      <c r="A116" s="74"/>
    </row>
    <row r="117" spans="1:1" x14ac:dyDescent="0.25">
      <c r="A117" s="74"/>
    </row>
    <row r="118" spans="1:1" x14ac:dyDescent="0.25">
      <c r="A118" s="74"/>
    </row>
    <row r="119" spans="1:1" x14ac:dyDescent="0.25">
      <c r="A119" s="74"/>
    </row>
    <row r="120" spans="1:1" x14ac:dyDescent="0.25">
      <c r="A120" s="74"/>
    </row>
    <row r="121" spans="1:1" x14ac:dyDescent="0.25">
      <c r="A121" s="74"/>
    </row>
    <row r="122" spans="1:1" x14ac:dyDescent="0.25">
      <c r="A122" s="74"/>
    </row>
    <row r="123" spans="1:1" x14ac:dyDescent="0.25">
      <c r="A123" s="74"/>
    </row>
    <row r="124" spans="1:1" x14ac:dyDescent="0.25">
      <c r="A124" s="74"/>
    </row>
    <row r="125" spans="1:1" x14ac:dyDescent="0.25">
      <c r="A125" s="74"/>
    </row>
    <row r="126" spans="1:1" x14ac:dyDescent="0.25">
      <c r="A126" s="74"/>
    </row>
    <row r="127" spans="1:1" x14ac:dyDescent="0.25">
      <c r="A127" s="74"/>
    </row>
    <row r="128" spans="1:1" x14ac:dyDescent="0.25">
      <c r="A128" s="74"/>
    </row>
    <row r="129" spans="1:1" x14ac:dyDescent="0.25">
      <c r="A129" s="74"/>
    </row>
    <row r="130" spans="1:1" x14ac:dyDescent="0.25">
      <c r="A130" s="74"/>
    </row>
    <row r="131" spans="1:1" x14ac:dyDescent="0.25">
      <c r="A131" s="74"/>
    </row>
    <row r="132" spans="1:1" x14ac:dyDescent="0.25">
      <c r="A132" s="74"/>
    </row>
    <row r="133" spans="1:1" x14ac:dyDescent="0.25">
      <c r="A133" s="74"/>
    </row>
    <row r="134" spans="1:1" x14ac:dyDescent="0.25">
      <c r="A134" s="74"/>
    </row>
    <row r="135" spans="1:1" x14ac:dyDescent="0.25">
      <c r="A135" s="74"/>
    </row>
    <row r="136" spans="1:1" x14ac:dyDescent="0.25">
      <c r="A136" s="74"/>
    </row>
    <row r="137" spans="1:1" x14ac:dyDescent="0.25">
      <c r="A137" s="74"/>
    </row>
    <row r="138" spans="1:1" x14ac:dyDescent="0.25">
      <c r="A138" s="74"/>
    </row>
    <row r="139" spans="1:1" x14ac:dyDescent="0.25">
      <c r="A139" s="74"/>
    </row>
    <row r="140" spans="1:1" x14ac:dyDescent="0.25">
      <c r="A140" s="74"/>
    </row>
    <row r="141" spans="1:1" x14ac:dyDescent="0.25">
      <c r="A141" s="74"/>
    </row>
    <row r="142" spans="1:1" x14ac:dyDescent="0.25">
      <c r="A142" s="74"/>
    </row>
    <row r="143" spans="1:1" x14ac:dyDescent="0.25">
      <c r="A143" s="74"/>
    </row>
    <row r="144" spans="1:1" x14ac:dyDescent="0.25">
      <c r="A144" s="74"/>
    </row>
    <row r="145" spans="1:1" x14ac:dyDescent="0.25">
      <c r="A145" s="74"/>
    </row>
    <row r="146" spans="1:1" x14ac:dyDescent="0.25">
      <c r="A146" s="74"/>
    </row>
    <row r="147" spans="1:1" x14ac:dyDescent="0.25">
      <c r="A147" s="74"/>
    </row>
    <row r="148" spans="1:1" x14ac:dyDescent="0.25">
      <c r="A148" s="74"/>
    </row>
    <row r="149" spans="1:1" x14ac:dyDescent="0.25">
      <c r="A149" s="74"/>
    </row>
    <row r="150" spans="1:1" x14ac:dyDescent="0.25">
      <c r="A150" s="74"/>
    </row>
    <row r="151" spans="1:1" x14ac:dyDescent="0.25">
      <c r="A151" s="74"/>
    </row>
    <row r="152" spans="1:1" x14ac:dyDescent="0.25">
      <c r="A152" s="74"/>
    </row>
    <row r="153" spans="1:1" x14ac:dyDescent="0.25">
      <c r="A153" s="74"/>
    </row>
    <row r="154" spans="1:1" x14ac:dyDescent="0.25">
      <c r="A154" s="74"/>
    </row>
    <row r="155" spans="1:1" x14ac:dyDescent="0.25">
      <c r="A155" s="74"/>
    </row>
    <row r="156" spans="1:1" x14ac:dyDescent="0.25">
      <c r="A156" s="74"/>
    </row>
    <row r="157" spans="1:1" x14ac:dyDescent="0.25">
      <c r="A157" s="74"/>
    </row>
    <row r="158" spans="1:1" x14ac:dyDescent="0.25">
      <c r="A158" s="74"/>
    </row>
    <row r="159" spans="1:1" x14ac:dyDescent="0.25">
      <c r="A159" s="74"/>
    </row>
    <row r="160" spans="1:1" x14ac:dyDescent="0.25">
      <c r="A160" s="74"/>
    </row>
    <row r="161" spans="1:1" x14ac:dyDescent="0.25">
      <c r="A161" s="74"/>
    </row>
    <row r="162" spans="1:1" x14ac:dyDescent="0.25">
      <c r="A162" s="74"/>
    </row>
    <row r="163" spans="1:1" x14ac:dyDescent="0.25">
      <c r="A163" s="74"/>
    </row>
    <row r="164" spans="1:1" x14ac:dyDescent="0.25">
      <c r="A164" s="74"/>
    </row>
    <row r="165" spans="1:1" x14ac:dyDescent="0.25">
      <c r="A165" s="74"/>
    </row>
    <row r="166" spans="1:1" x14ac:dyDescent="0.25">
      <c r="A166" s="74"/>
    </row>
    <row r="167" spans="1:1" x14ac:dyDescent="0.25">
      <c r="A167" s="74"/>
    </row>
    <row r="168" spans="1:1" x14ac:dyDescent="0.25">
      <c r="A168" s="74"/>
    </row>
    <row r="169" spans="1:1" x14ac:dyDescent="0.25">
      <c r="A169" s="74"/>
    </row>
    <row r="170" spans="1:1" x14ac:dyDescent="0.25">
      <c r="A170" s="74"/>
    </row>
    <row r="171" spans="1:1" x14ac:dyDescent="0.25">
      <c r="A171" s="74"/>
    </row>
    <row r="172" spans="1:1" x14ac:dyDescent="0.25">
      <c r="A172" s="74"/>
    </row>
    <row r="173" spans="1:1" x14ac:dyDescent="0.25">
      <c r="A173" s="74"/>
    </row>
    <row r="174" spans="1:1" x14ac:dyDescent="0.25">
      <c r="A174" s="74"/>
    </row>
    <row r="175" spans="1:1" x14ac:dyDescent="0.25">
      <c r="A175" s="74"/>
    </row>
    <row r="176" spans="1:1" x14ac:dyDescent="0.25">
      <c r="A176" s="74"/>
    </row>
    <row r="177" spans="1:1" x14ac:dyDescent="0.25">
      <c r="A177" s="74"/>
    </row>
    <row r="178" spans="1:1" x14ac:dyDescent="0.25">
      <c r="A178" s="74"/>
    </row>
    <row r="179" spans="1:1" x14ac:dyDescent="0.25">
      <c r="A179" s="74"/>
    </row>
    <row r="180" spans="1:1" x14ac:dyDescent="0.25">
      <c r="A180" s="74"/>
    </row>
    <row r="181" spans="1:1" x14ac:dyDescent="0.25">
      <c r="A181" s="74"/>
    </row>
    <row r="182" spans="1:1" x14ac:dyDescent="0.25">
      <c r="A182" s="74"/>
    </row>
    <row r="183" spans="1:1" x14ac:dyDescent="0.25">
      <c r="A183" s="74"/>
    </row>
    <row r="184" spans="1:1" x14ac:dyDescent="0.25">
      <c r="A184" s="74"/>
    </row>
    <row r="185" spans="1:1" x14ac:dyDescent="0.25">
      <c r="A185" s="74"/>
    </row>
    <row r="186" spans="1:1" x14ac:dyDescent="0.25">
      <c r="A186" s="74"/>
    </row>
    <row r="187" spans="1:1" x14ac:dyDescent="0.25">
      <c r="A187" s="74"/>
    </row>
    <row r="188" spans="1:1" x14ac:dyDescent="0.25">
      <c r="A188" s="74"/>
    </row>
    <row r="189" spans="1:1" x14ac:dyDescent="0.25">
      <c r="A189" s="74"/>
    </row>
    <row r="190" spans="1:1" x14ac:dyDescent="0.25">
      <c r="A190" s="74"/>
    </row>
    <row r="191" spans="1:1" x14ac:dyDescent="0.25">
      <c r="A191" s="74"/>
    </row>
    <row r="192" spans="1:1" x14ac:dyDescent="0.25">
      <c r="A192" s="74"/>
    </row>
    <row r="193" spans="1:1" x14ac:dyDescent="0.25">
      <c r="A193" s="74"/>
    </row>
    <row r="194" spans="1:1" x14ac:dyDescent="0.25">
      <c r="A194" s="74"/>
    </row>
    <row r="195" spans="1:1" x14ac:dyDescent="0.25">
      <c r="A195" s="74"/>
    </row>
    <row r="196" spans="1:1" x14ac:dyDescent="0.25">
      <c r="A196" s="74"/>
    </row>
    <row r="197" spans="1:1" x14ac:dyDescent="0.25">
      <c r="A197" s="74"/>
    </row>
    <row r="198" spans="1:1" x14ac:dyDescent="0.25">
      <c r="A198" s="74"/>
    </row>
    <row r="199" spans="1:1" x14ac:dyDescent="0.25">
      <c r="A199" s="74"/>
    </row>
    <row r="200" spans="1:1" x14ac:dyDescent="0.25">
      <c r="A200" s="74"/>
    </row>
    <row r="201" spans="1:1" x14ac:dyDescent="0.25">
      <c r="A201" s="74"/>
    </row>
    <row r="202" spans="1:1" x14ac:dyDescent="0.25">
      <c r="A202" s="74"/>
    </row>
    <row r="203" spans="1:1" x14ac:dyDescent="0.25">
      <c r="A203" s="74"/>
    </row>
    <row r="204" spans="1:1" x14ac:dyDescent="0.25">
      <c r="A204" s="74"/>
    </row>
    <row r="205" spans="1:1" x14ac:dyDescent="0.25">
      <c r="A205" s="74"/>
    </row>
    <row r="206" spans="1:1" x14ac:dyDescent="0.25">
      <c r="A206" s="74"/>
    </row>
    <row r="207" spans="1:1" x14ac:dyDescent="0.25">
      <c r="A207" s="74"/>
    </row>
    <row r="208" spans="1:1" x14ac:dyDescent="0.25">
      <c r="A208" s="74"/>
    </row>
    <row r="209" spans="1:1" x14ac:dyDescent="0.25">
      <c r="A209" s="74"/>
    </row>
    <row r="210" spans="1:1" x14ac:dyDescent="0.25">
      <c r="A210" s="74"/>
    </row>
    <row r="211" spans="1:1" x14ac:dyDescent="0.25">
      <c r="A211" s="74"/>
    </row>
    <row r="212" spans="1:1" x14ac:dyDescent="0.25">
      <c r="A212" s="74"/>
    </row>
    <row r="213" spans="1:1" x14ac:dyDescent="0.25">
      <c r="A213" s="74"/>
    </row>
    <row r="214" spans="1:1" x14ac:dyDescent="0.25">
      <c r="A214" s="74"/>
    </row>
    <row r="215" spans="1:1" x14ac:dyDescent="0.25">
      <c r="A215" s="74"/>
    </row>
    <row r="216" spans="1:1" x14ac:dyDescent="0.25">
      <c r="A216" s="74"/>
    </row>
    <row r="217" spans="1:1" x14ac:dyDescent="0.25">
      <c r="A217" s="74"/>
    </row>
    <row r="218" spans="1:1" x14ac:dyDescent="0.25">
      <c r="A218" s="74"/>
    </row>
    <row r="219" spans="1:1" x14ac:dyDescent="0.25">
      <c r="A219" s="74"/>
    </row>
    <row r="220" spans="1:1" x14ac:dyDescent="0.25">
      <c r="A220" s="74"/>
    </row>
    <row r="221" spans="1:1" x14ac:dyDescent="0.25">
      <c r="A221" s="74"/>
    </row>
    <row r="222" spans="1:1" x14ac:dyDescent="0.25">
      <c r="A222" s="74"/>
    </row>
    <row r="223" spans="1:1" x14ac:dyDescent="0.25">
      <c r="A223" s="74"/>
    </row>
    <row r="224" spans="1:1" x14ac:dyDescent="0.25">
      <c r="A224" s="74"/>
    </row>
    <row r="225" spans="1:1" x14ac:dyDescent="0.25">
      <c r="A225" s="74"/>
    </row>
    <row r="226" spans="1:1" x14ac:dyDescent="0.25">
      <c r="A226" s="74"/>
    </row>
  </sheetData>
  <sheetProtection sheet="1" objects="1" scenarios="1"/>
  <dataConsolidate/>
  <mergeCells count="1">
    <mergeCell ref="A1:C1"/>
  </mergeCells>
  <dataValidations count="2">
    <dataValidation type="whole" allowBlank="1" showInputMessage="1" showErrorMessage="1" sqref="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formula1>0</formula1>
      <formula2>200</formula2>
    </dataValidation>
    <dataValidation type="list" allowBlank="1" showInputMessage="1" showErrorMessage="1" sqref="C13">
      <formula1>$E$44:$E$46</formula1>
    </dataValidation>
  </dataValidations>
  <printOptions horizontalCentered="1"/>
  <pageMargins left="0.75" right="0.75" top="1" bottom="1" header="0.5" footer="0.5"/>
  <pageSetup paperSize="5" scale="120"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view="pageBreakPreview" zoomScale="85" zoomScaleSheetLayoutView="85" workbookViewId="0">
      <pane xSplit="4" ySplit="13" topLeftCell="E14" activePane="bottomRight" state="frozen"/>
      <selection activeCell="E14" sqref="E14"/>
      <selection pane="topRight" activeCell="E14" sqref="E14"/>
      <selection pane="bottomLeft" activeCell="E14" sqref="E14"/>
      <selection pane="bottomRight" activeCell="G15" sqref="G15"/>
    </sheetView>
  </sheetViews>
  <sheetFormatPr defaultRowHeight="14.4" x14ac:dyDescent="0.3"/>
  <cols>
    <col min="1" max="1" width="5.33203125" customWidth="1"/>
    <col min="2" max="2" width="6.44140625" style="1" bestFit="1" customWidth="1"/>
    <col min="3" max="3" width="6.44140625" style="1" hidden="1" customWidth="1"/>
    <col min="4" max="4" width="7.5546875" customWidth="1"/>
    <col min="5" max="9" width="3.88671875" customWidth="1"/>
    <col min="10" max="10" width="4.6640625" hidden="1" customWidth="1"/>
    <col min="11" max="11" width="7.6640625" style="1" hidden="1" customWidth="1"/>
    <col min="12" max="12" width="9.5546875" customWidth="1"/>
    <col min="13" max="13" width="20.109375" style="2" bestFit="1" customWidth="1"/>
    <col min="14" max="14" width="12.109375" bestFit="1" customWidth="1"/>
    <col min="15" max="15" width="22.88671875" bestFit="1" customWidth="1"/>
  </cols>
  <sheetData>
    <row r="1" spans="1:25" ht="15" x14ac:dyDescent="0.25">
      <c r="A1" s="96" t="str">
        <f>INFO!C3</f>
        <v>National Capital Region</v>
      </c>
      <c r="B1" s="96"/>
      <c r="C1" s="96"/>
      <c r="D1" s="96"/>
      <c r="E1" s="96"/>
      <c r="F1" s="96"/>
      <c r="G1" s="96"/>
      <c r="H1" s="96"/>
      <c r="I1" s="96"/>
      <c r="J1" s="96"/>
      <c r="K1" s="96"/>
      <c r="L1" s="96"/>
      <c r="M1" s="96"/>
      <c r="N1" s="96"/>
      <c r="O1" s="96"/>
    </row>
    <row r="2" spans="1:25" ht="15" x14ac:dyDescent="0.25">
      <c r="A2" s="96" t="s">
        <v>0</v>
      </c>
      <c r="B2" s="96"/>
      <c r="C2" s="96"/>
      <c r="D2" s="96"/>
      <c r="E2" s="96"/>
      <c r="F2" s="96"/>
      <c r="G2" s="96"/>
      <c r="H2" s="96"/>
      <c r="I2" s="96"/>
      <c r="J2" s="96"/>
      <c r="K2" s="96"/>
      <c r="L2" s="96"/>
      <c r="M2" s="96"/>
      <c r="N2" s="96"/>
      <c r="O2" s="96"/>
    </row>
    <row r="3" spans="1:25" ht="15" x14ac:dyDescent="0.25">
      <c r="A3" s="96" t="str">
        <f>INFO!C5</f>
        <v>Mandaluyong City</v>
      </c>
      <c r="B3" s="96"/>
      <c r="C3" s="96"/>
      <c r="D3" s="96"/>
      <c r="E3" s="96"/>
      <c r="F3" s="96"/>
      <c r="G3" s="96"/>
      <c r="H3" s="96"/>
      <c r="I3" s="96"/>
      <c r="J3" s="96"/>
      <c r="K3" s="96"/>
      <c r="L3" s="96"/>
      <c r="M3" s="96"/>
      <c r="N3" s="96"/>
      <c r="O3" s="96"/>
    </row>
    <row r="4" spans="1:25" ht="15" x14ac:dyDescent="0.25">
      <c r="A4" s="96" t="str">
        <f>INFO!C7</f>
        <v>Eulogio Rodriguez Integrated School</v>
      </c>
      <c r="B4" s="96"/>
      <c r="C4" s="96"/>
      <c r="D4" s="96"/>
      <c r="E4" s="96"/>
      <c r="F4" s="96"/>
      <c r="G4" s="96"/>
      <c r="H4" s="96"/>
      <c r="I4" s="96"/>
      <c r="J4" s="96"/>
      <c r="K4" s="96"/>
      <c r="L4" s="96"/>
      <c r="M4" s="96"/>
      <c r="N4" s="96"/>
      <c r="O4" s="96"/>
    </row>
    <row r="5" spans="1:25" ht="15" x14ac:dyDescent="0.25">
      <c r="A5" s="96" t="str">
        <f>INFO!C11</f>
        <v>SY 2012 - 2013</v>
      </c>
      <c r="B5" s="96"/>
      <c r="C5" s="96"/>
      <c r="D5" s="96"/>
      <c r="E5" s="96"/>
      <c r="F5" s="96"/>
      <c r="G5" s="96"/>
      <c r="H5" s="96"/>
      <c r="I5" s="96"/>
      <c r="J5" s="96"/>
      <c r="K5" s="96"/>
      <c r="L5" s="96"/>
      <c r="M5" s="96"/>
      <c r="N5" s="96"/>
      <c r="O5" s="96"/>
    </row>
    <row r="6" spans="1:25" ht="18" x14ac:dyDescent="0.25">
      <c r="A6" s="89" t="str">
        <f>"ITEM ANALYSIS ON "&amp;UPPER(INFO!C9)</f>
        <v>ITEM ANALYSIS ON PRETEST - NATIONAL ACHIEVEMENT TEST</v>
      </c>
      <c r="B6" s="89"/>
      <c r="C6" s="89"/>
      <c r="D6" s="89"/>
      <c r="E6" s="89"/>
      <c r="F6" s="89"/>
      <c r="G6" s="89"/>
      <c r="H6" s="89"/>
      <c r="I6" s="89"/>
      <c r="J6" s="89"/>
      <c r="K6" s="89"/>
      <c r="L6" s="89"/>
      <c r="M6" s="89"/>
      <c r="N6" s="89"/>
      <c r="O6" s="89"/>
    </row>
    <row r="7" spans="1:25" ht="18" x14ac:dyDescent="0.25">
      <c r="A7" s="89" t="str">
        <f>INFO!C13</f>
        <v>FOURTH YEAR</v>
      </c>
      <c r="B7" s="89"/>
      <c r="C7" s="89"/>
      <c r="D7" s="89"/>
      <c r="E7" s="89"/>
      <c r="F7" s="89"/>
      <c r="G7" s="89"/>
      <c r="H7" s="89"/>
      <c r="I7" s="89"/>
      <c r="J7" s="89"/>
      <c r="K7" s="89"/>
      <c r="L7" s="89"/>
      <c r="M7" s="89"/>
      <c r="N7" s="89"/>
      <c r="O7" s="89"/>
    </row>
    <row r="8" spans="1:25" ht="18" x14ac:dyDescent="0.25">
      <c r="A8" s="89" t="str">
        <f>INFO!C15</f>
        <v>FILIPINO</v>
      </c>
      <c r="B8" s="89"/>
      <c r="C8" s="89"/>
      <c r="D8" s="89"/>
      <c r="E8" s="89"/>
      <c r="F8" s="89"/>
      <c r="G8" s="89"/>
      <c r="H8" s="89"/>
      <c r="I8" s="89"/>
      <c r="J8" s="89"/>
      <c r="K8" s="89"/>
      <c r="L8" s="89"/>
      <c r="M8" s="89"/>
      <c r="N8" s="89"/>
      <c r="O8" s="89"/>
    </row>
    <row r="9" spans="1:25" ht="6.75" customHeight="1" x14ac:dyDescent="0.25"/>
    <row r="10" spans="1:25" s="9" customFormat="1" ht="15" x14ac:dyDescent="0.25">
      <c r="A10" s="90" t="s">
        <v>1</v>
      </c>
      <c r="B10" s="90"/>
      <c r="C10" s="90"/>
      <c r="D10" s="90"/>
      <c r="E10" s="8" t="s">
        <v>14</v>
      </c>
      <c r="F10" s="10">
        <f>INFO!C30</f>
        <v>10</v>
      </c>
      <c r="G10" s="8" t="s">
        <v>15</v>
      </c>
      <c r="H10" s="10">
        <f>INFO!C32</f>
        <v>10</v>
      </c>
      <c r="I10" s="8"/>
      <c r="J10" s="8"/>
      <c r="K10" s="8"/>
      <c r="M10" s="13"/>
    </row>
    <row r="11" spans="1:25" s="9" customFormat="1" ht="15" x14ac:dyDescent="0.25">
      <c r="A11" s="11"/>
      <c r="B11" s="11"/>
      <c r="C11" s="11"/>
      <c r="D11" s="11"/>
      <c r="E11" s="11"/>
      <c r="F11" s="11"/>
      <c r="G11" s="11"/>
      <c r="H11" s="11"/>
      <c r="I11" s="11"/>
      <c r="J11" s="11"/>
      <c r="K11" s="11"/>
      <c r="L11" s="12"/>
      <c r="M11" s="14"/>
      <c r="N11" s="12"/>
      <c r="O11" s="12"/>
    </row>
    <row r="12" spans="1:25" s="4" customFormat="1" ht="15" customHeight="1" x14ac:dyDescent="0.3">
      <c r="A12" s="99" t="s">
        <v>2</v>
      </c>
      <c r="B12" s="99" t="s">
        <v>6</v>
      </c>
      <c r="C12" s="99" t="s">
        <v>7</v>
      </c>
      <c r="D12" s="99" t="s">
        <v>7</v>
      </c>
      <c r="E12" s="99" t="s">
        <v>12</v>
      </c>
      <c r="F12" s="99"/>
      <c r="G12" s="99"/>
      <c r="H12" s="99"/>
      <c r="I12" s="99"/>
      <c r="J12" s="100" t="s">
        <v>16</v>
      </c>
      <c r="K12" s="101"/>
      <c r="L12" s="102"/>
      <c r="M12" s="99" t="s">
        <v>3</v>
      </c>
      <c r="N12" s="99" t="s">
        <v>27</v>
      </c>
      <c r="O12" s="99" t="s">
        <v>3</v>
      </c>
    </row>
    <row r="13" spans="1:25" s="4" customFormat="1" x14ac:dyDescent="0.3">
      <c r="A13" s="99"/>
      <c r="B13" s="99"/>
      <c r="C13" s="99"/>
      <c r="D13" s="99"/>
      <c r="E13" s="5" t="s">
        <v>8</v>
      </c>
      <c r="F13" s="5" t="s">
        <v>9</v>
      </c>
      <c r="G13" s="5" t="s">
        <v>10</v>
      </c>
      <c r="H13" s="5" t="s">
        <v>11</v>
      </c>
      <c r="I13" s="5" t="s">
        <v>13</v>
      </c>
      <c r="J13" s="103"/>
      <c r="K13" s="104"/>
      <c r="L13" s="105"/>
      <c r="M13" s="99"/>
      <c r="N13" s="99"/>
      <c r="O13" s="99"/>
    </row>
    <row r="14" spans="1:25" x14ac:dyDescent="0.3">
      <c r="A14" s="106">
        <v>1</v>
      </c>
      <c r="B14" s="3" t="s">
        <v>4</v>
      </c>
      <c r="C14" s="7">
        <f>D14</f>
        <v>0</v>
      </c>
      <c r="D14" s="106"/>
      <c r="E14" s="6"/>
      <c r="F14" s="6"/>
      <c r="G14" s="6"/>
      <c r="H14" s="6"/>
      <c r="I14" s="6"/>
      <c r="J14" s="6" t="e">
        <f>HLOOKUP(C14,$E$13:$I$113,2,TRUE)</f>
        <v>#N/A</v>
      </c>
      <c r="K14" s="3" t="e">
        <f>ROUND(J14/$F$10,2)</f>
        <v>#N/A</v>
      </c>
      <c r="L14" s="97" t="e">
        <f>ROUND((K14+K15)/2,2)</f>
        <v>#N/A</v>
      </c>
      <c r="M14" s="94" t="e">
        <f>IF(L14&gt;=0.86,"Very Easy/ Revise",IF(L14&gt;=0.71,"Easy/ Retain",IF(L14&gt;=0.4,"Average/ Retain",IF(L14&gt;=0.15,"Difficult/ Retain",IF(L14&gt;=0,"Very Difficult/ Revise"," ")))))</f>
        <v>#N/A</v>
      </c>
      <c r="N14" s="97" t="e">
        <f>ROUND((K14-K15)/2,2)</f>
        <v>#N/A</v>
      </c>
      <c r="O14" s="94" t="e">
        <f>IF(N14&gt;=0.4,"Very Good Item",IF(N14&gt;=0.3,"Good Item",IF(N14&gt;=0.2,"Subject to Improvement",IF(N14&gt;=-1,"Revise/ Reject"," "))))</f>
        <v>#N/A</v>
      </c>
      <c r="Y14" t="s">
        <v>8</v>
      </c>
    </row>
    <row r="15" spans="1:25" x14ac:dyDescent="0.3">
      <c r="A15" s="106"/>
      <c r="B15" s="3" t="s">
        <v>5</v>
      </c>
      <c r="C15" s="7">
        <f>D14</f>
        <v>0</v>
      </c>
      <c r="D15" s="106"/>
      <c r="E15" s="6"/>
      <c r="F15" s="6"/>
      <c r="G15" s="6"/>
      <c r="H15" s="6"/>
      <c r="I15" s="6"/>
      <c r="J15" s="6" t="e">
        <f>HLOOKUP(C15,$E$13:$I$113,3,TRUE)</f>
        <v>#N/A</v>
      </c>
      <c r="K15" s="3" t="e">
        <f>ROUND(J15/$H$10,2)</f>
        <v>#N/A</v>
      </c>
      <c r="L15" s="98"/>
      <c r="M15" s="95"/>
      <c r="N15" s="98"/>
      <c r="O15" s="95"/>
      <c r="Y15" t="s">
        <v>9</v>
      </c>
    </row>
    <row r="16" spans="1:25" ht="15" customHeight="1" x14ac:dyDescent="0.3">
      <c r="A16" s="106">
        <v>2</v>
      </c>
      <c r="B16" s="3" t="s">
        <v>4</v>
      </c>
      <c r="C16" s="7">
        <f t="shared" ref="C16" si="0">D16</f>
        <v>0</v>
      </c>
      <c r="D16" s="106"/>
      <c r="E16" s="6"/>
      <c r="F16" s="6"/>
      <c r="G16" s="6"/>
      <c r="H16" s="6"/>
      <c r="I16" s="6"/>
      <c r="J16" s="6" t="e">
        <f>HLOOKUP(C16,$E$13:$I$113,4,TRUE)</f>
        <v>#N/A</v>
      </c>
      <c r="K16" s="3" t="e">
        <f t="shared" ref="K16" si="1">ROUND(J16/$F$10,2)</f>
        <v>#N/A</v>
      </c>
      <c r="L16" s="97" t="e">
        <f>ROUND((K16+K17)/2,2)</f>
        <v>#N/A</v>
      </c>
      <c r="M16" s="94" t="e">
        <f t="shared" ref="M16" si="2">IF(L16&gt;=0.86,"Very Easy/ Revise",IF(L16&gt;=0.71,"Easy/ Retain",IF(L16&gt;=0.4,"Average/ Retain",IF(L16&gt;=0.15,"Difficult/ Retain",IF(L16&gt;=0,"Very Difficult/ Revise"," ")))))</f>
        <v>#N/A</v>
      </c>
      <c r="N16" s="97" t="e">
        <f>ROUND((K16-K17)/2,2)</f>
        <v>#N/A</v>
      </c>
      <c r="O16" s="94" t="e">
        <f t="shared" ref="O16" si="3">IF(N16&gt;=0.4,"Very Good Item",IF(N16&gt;=0.3,"Good Item",IF(N16&gt;=0.2,"Subject to Improvement",IF(N16&gt;=-1,"Revise/ Reject"," "))))</f>
        <v>#N/A</v>
      </c>
      <c r="Y16" t="s">
        <v>10</v>
      </c>
    </row>
    <row r="17" spans="1:25" x14ac:dyDescent="0.3">
      <c r="A17" s="106"/>
      <c r="B17" s="3" t="s">
        <v>5</v>
      </c>
      <c r="C17" s="7">
        <f t="shared" ref="C17" si="4">D16</f>
        <v>0</v>
      </c>
      <c r="D17" s="106"/>
      <c r="E17" s="6"/>
      <c r="F17" s="6"/>
      <c r="G17" s="6"/>
      <c r="H17" s="6"/>
      <c r="I17" s="6"/>
      <c r="J17" s="6" t="e">
        <f>HLOOKUP(C17,$E$13:$I$113,5,TRUE)</f>
        <v>#N/A</v>
      </c>
      <c r="K17" s="3" t="e">
        <f t="shared" ref="K17" si="5">ROUND(J17/$H$10,2)</f>
        <v>#N/A</v>
      </c>
      <c r="L17" s="98"/>
      <c r="M17" s="95"/>
      <c r="N17" s="98"/>
      <c r="O17" s="95"/>
      <c r="Y17" t="s">
        <v>11</v>
      </c>
    </row>
    <row r="18" spans="1:25" ht="15" customHeight="1" x14ac:dyDescent="0.3">
      <c r="A18" s="106">
        <v>3</v>
      </c>
      <c r="B18" s="3" t="s">
        <v>4</v>
      </c>
      <c r="C18" s="7">
        <f t="shared" ref="C18" si="6">D18</f>
        <v>0</v>
      </c>
      <c r="D18" s="106"/>
      <c r="E18" s="6"/>
      <c r="F18" s="6"/>
      <c r="G18" s="6"/>
      <c r="H18" s="6"/>
      <c r="I18" s="6"/>
      <c r="J18" s="6" t="e">
        <f>HLOOKUP(C18,$E$13:$I$113,6,TRUE)</f>
        <v>#N/A</v>
      </c>
      <c r="K18" s="3" t="e">
        <f t="shared" ref="K18" si="7">ROUND(J18/$F$10,2)</f>
        <v>#N/A</v>
      </c>
      <c r="L18" s="97" t="e">
        <f t="shared" ref="L18" si="8">ROUND((K18+K19)/2,2)</f>
        <v>#N/A</v>
      </c>
      <c r="M18" s="94" t="e">
        <f t="shared" ref="M18" si="9">IF(L18&gt;=0.86,"Very Easy/ Revise",IF(L18&gt;=0.71,"Easy/ Retain",IF(L18&gt;=0.4,"Average/ Retain",IF(L18&gt;=0.15,"Difficult/ Retain",IF(L18&gt;=0,"Very Difficult/ Revise"," ")))))</f>
        <v>#N/A</v>
      </c>
      <c r="N18" s="97" t="e">
        <f t="shared" ref="N18" si="10">ROUND((K18-K19)/2,2)</f>
        <v>#N/A</v>
      </c>
      <c r="O18" s="94" t="e">
        <f t="shared" ref="O18" si="11">IF(N18&gt;=0.4,"Very Good Item",IF(N18&gt;=0.3,"Good Item",IF(N18&gt;=0.2,"Subject to Improvement",IF(N18&gt;=-1,"Revise/ Reject"," "))))</f>
        <v>#N/A</v>
      </c>
      <c r="Y18" t="s">
        <v>13</v>
      </c>
    </row>
    <row r="19" spans="1:25" x14ac:dyDescent="0.3">
      <c r="A19" s="106"/>
      <c r="B19" s="3" t="s">
        <v>5</v>
      </c>
      <c r="C19" s="7">
        <f t="shared" ref="C19" si="12">D18</f>
        <v>0</v>
      </c>
      <c r="D19" s="106"/>
      <c r="E19" s="6"/>
      <c r="F19" s="6"/>
      <c r="G19" s="6"/>
      <c r="H19" s="6"/>
      <c r="I19" s="6"/>
      <c r="J19" s="6" t="e">
        <f>HLOOKUP(C19,$E$13:$I$113,7,TRUE)</f>
        <v>#N/A</v>
      </c>
      <c r="K19" s="3" t="e">
        <f t="shared" ref="K19" si="13">ROUND(J19/$H$10,2)</f>
        <v>#N/A</v>
      </c>
      <c r="L19" s="98"/>
      <c r="M19" s="95"/>
      <c r="N19" s="98"/>
      <c r="O19" s="95"/>
    </row>
    <row r="20" spans="1:25" ht="15" customHeight="1" x14ac:dyDescent="0.3">
      <c r="A20" s="106">
        <v>4</v>
      </c>
      <c r="B20" s="3" t="s">
        <v>4</v>
      </c>
      <c r="C20" s="7">
        <f t="shared" ref="C20" si="14">D20</f>
        <v>0</v>
      </c>
      <c r="D20" s="106"/>
      <c r="E20" s="6"/>
      <c r="F20" s="6"/>
      <c r="G20" s="6"/>
      <c r="H20" s="6"/>
      <c r="I20" s="6"/>
      <c r="J20" s="6" t="e">
        <f>HLOOKUP(C20,$E$13:$I$113,8,TRUE)</f>
        <v>#N/A</v>
      </c>
      <c r="K20" s="3" t="e">
        <f t="shared" ref="K20" si="15">ROUND(J20/$F$10,2)</f>
        <v>#N/A</v>
      </c>
      <c r="L20" s="97" t="e">
        <f t="shared" ref="L20" si="16">ROUND((K20+K21)/2,2)</f>
        <v>#N/A</v>
      </c>
      <c r="M20" s="94" t="e">
        <f t="shared" ref="M20" si="17">IF(L20&gt;=0.86,"Very Easy/ Revise",IF(L20&gt;=0.71,"Easy/ Retain",IF(L20&gt;=0.4,"Average/ Retain",IF(L20&gt;=0.15,"Difficult/ Retain",IF(L20&gt;=0,"Very Difficult/ Revise"," ")))))</f>
        <v>#N/A</v>
      </c>
      <c r="N20" s="97" t="e">
        <f t="shared" ref="N20" si="18">ROUND((K20-K21)/2,2)</f>
        <v>#N/A</v>
      </c>
      <c r="O20" s="94" t="e">
        <f t="shared" ref="O20" si="19">IF(N20&gt;=0.4,"Very Good Item",IF(N20&gt;=0.3,"Good Item",IF(N20&gt;=0.2,"Subject to Improvement",IF(N20&gt;=-1,"Revise/ Reject"," "))))</f>
        <v>#N/A</v>
      </c>
    </row>
    <row r="21" spans="1:25" x14ac:dyDescent="0.3">
      <c r="A21" s="106"/>
      <c r="B21" s="3" t="s">
        <v>5</v>
      </c>
      <c r="C21" s="7">
        <f t="shared" ref="C21" si="20">D20</f>
        <v>0</v>
      </c>
      <c r="D21" s="106"/>
      <c r="E21" s="6"/>
      <c r="F21" s="6"/>
      <c r="G21" s="6"/>
      <c r="H21" s="6"/>
      <c r="I21" s="6"/>
      <c r="J21" s="6" t="e">
        <f>HLOOKUP(C21,$E$13:$I$113,9,TRUE)</f>
        <v>#N/A</v>
      </c>
      <c r="K21" s="3" t="e">
        <f t="shared" ref="K21" si="21">ROUND(J21/$H$10,2)</f>
        <v>#N/A</v>
      </c>
      <c r="L21" s="98"/>
      <c r="M21" s="95"/>
      <c r="N21" s="98"/>
      <c r="O21" s="95"/>
    </row>
    <row r="22" spans="1:25" ht="15" customHeight="1" x14ac:dyDescent="0.3">
      <c r="A22" s="106">
        <v>5</v>
      </c>
      <c r="B22" s="3" t="s">
        <v>4</v>
      </c>
      <c r="C22" s="7">
        <f t="shared" ref="C22" si="22">D22</f>
        <v>0</v>
      </c>
      <c r="D22" s="106"/>
      <c r="E22" s="6"/>
      <c r="F22" s="6"/>
      <c r="G22" s="6"/>
      <c r="H22" s="6"/>
      <c r="I22" s="6"/>
      <c r="J22" s="6" t="e">
        <f>HLOOKUP(C22,$E$13:$I$113,10,TRUE)</f>
        <v>#N/A</v>
      </c>
      <c r="K22" s="3" t="e">
        <f t="shared" ref="K22" si="23">ROUND(J22/$F$10,2)</f>
        <v>#N/A</v>
      </c>
      <c r="L22" s="97" t="e">
        <f t="shared" ref="L22" si="24">ROUND((K22+K23)/2,2)</f>
        <v>#N/A</v>
      </c>
      <c r="M22" s="94" t="e">
        <f t="shared" ref="M22" si="25">IF(L22&gt;=0.86,"Very Easy/ Revise",IF(L22&gt;=0.71,"Easy/ Retain",IF(L22&gt;=0.4,"Average/ Retain",IF(L22&gt;=0.15,"Difficult/ Retain",IF(L22&gt;=0,"Very Difficult/ Revise"," ")))))</f>
        <v>#N/A</v>
      </c>
      <c r="N22" s="97" t="e">
        <f t="shared" ref="N22" si="26">ROUND((K22-K23)/2,2)</f>
        <v>#N/A</v>
      </c>
      <c r="O22" s="94" t="e">
        <f t="shared" ref="O22" si="27">IF(N22&gt;=0.4,"Very Good Item",IF(N22&gt;=0.3,"Good Item",IF(N22&gt;=0.2,"Subject to Improvement",IF(N22&gt;=-1,"Revise/ Reject"," "))))</f>
        <v>#N/A</v>
      </c>
    </row>
    <row r="23" spans="1:25" x14ac:dyDescent="0.3">
      <c r="A23" s="106"/>
      <c r="B23" s="3" t="s">
        <v>5</v>
      </c>
      <c r="C23" s="7">
        <f t="shared" ref="C23" si="28">D22</f>
        <v>0</v>
      </c>
      <c r="D23" s="106"/>
      <c r="E23" s="6"/>
      <c r="F23" s="6"/>
      <c r="G23" s="6"/>
      <c r="H23" s="6"/>
      <c r="I23" s="6"/>
      <c r="J23" s="6" t="e">
        <f>HLOOKUP(C23,$E$13:$I$113,11,TRUE)</f>
        <v>#N/A</v>
      </c>
      <c r="K23" s="3" t="e">
        <f t="shared" ref="K23" si="29">ROUND(J23/$H$10,2)</f>
        <v>#N/A</v>
      </c>
      <c r="L23" s="98"/>
      <c r="M23" s="95"/>
      <c r="N23" s="98"/>
      <c r="O23" s="95"/>
    </row>
    <row r="24" spans="1:25" x14ac:dyDescent="0.3">
      <c r="A24" s="106">
        <v>6</v>
      </c>
      <c r="B24" s="3" t="s">
        <v>4</v>
      </c>
      <c r="C24" s="7">
        <f t="shared" ref="C24" si="30">D24</f>
        <v>0</v>
      </c>
      <c r="D24" s="106"/>
      <c r="E24" s="6"/>
      <c r="F24" s="6"/>
      <c r="G24" s="6"/>
      <c r="H24" s="6"/>
      <c r="I24" s="6"/>
      <c r="J24" s="6" t="e">
        <f>HLOOKUP(C24,$E$13:$I$113,12,TRUE)</f>
        <v>#N/A</v>
      </c>
      <c r="K24" s="3" t="e">
        <f t="shared" ref="K24" si="31">ROUND(J24/$F$10,2)</f>
        <v>#N/A</v>
      </c>
      <c r="L24" s="97" t="e">
        <f t="shared" ref="L24" si="32">ROUND((K24+K25)/2,2)</f>
        <v>#N/A</v>
      </c>
      <c r="M24" s="94" t="e">
        <f t="shared" ref="M24" si="33">IF(L24&gt;=0.86,"Very Easy/ Revise",IF(L24&gt;=0.71,"Easy/ Retain",IF(L24&gt;=0.4,"Average/ Retain",IF(L24&gt;=0.15,"Difficult/ Retain",IF(L24&gt;=0,"Very Difficult/ Revise"," ")))))</f>
        <v>#N/A</v>
      </c>
      <c r="N24" s="97" t="e">
        <f t="shared" ref="N24" si="34">ROUND((K24-K25)/2,2)</f>
        <v>#N/A</v>
      </c>
      <c r="O24" s="94" t="e">
        <f t="shared" ref="O24" si="35">IF(N24&gt;=0.4,"Very Good Item",IF(N24&gt;=0.3,"Good Item",IF(N24&gt;=0.2,"Subject to Improvement",IF(N24&gt;=-1,"Revise/ Reject"," "))))</f>
        <v>#N/A</v>
      </c>
    </row>
    <row r="25" spans="1:25" x14ac:dyDescent="0.3">
      <c r="A25" s="106"/>
      <c r="B25" s="3" t="s">
        <v>5</v>
      </c>
      <c r="C25" s="7">
        <f t="shared" ref="C25" si="36">D24</f>
        <v>0</v>
      </c>
      <c r="D25" s="106"/>
      <c r="E25" s="6"/>
      <c r="F25" s="6"/>
      <c r="G25" s="6"/>
      <c r="H25" s="6"/>
      <c r="I25" s="6"/>
      <c r="J25" s="6" t="e">
        <f>HLOOKUP(C25,$E$13:$I$113,13,TRUE)</f>
        <v>#N/A</v>
      </c>
      <c r="K25" s="3" t="e">
        <f t="shared" ref="K25" si="37">ROUND(J25/$H$10,2)</f>
        <v>#N/A</v>
      </c>
      <c r="L25" s="98"/>
      <c r="M25" s="95"/>
      <c r="N25" s="98"/>
      <c r="O25" s="95"/>
    </row>
    <row r="26" spans="1:25" ht="15" customHeight="1" x14ac:dyDescent="0.3">
      <c r="A26" s="106">
        <v>7</v>
      </c>
      <c r="B26" s="3" t="s">
        <v>4</v>
      </c>
      <c r="C26" s="7">
        <f t="shared" ref="C26" si="38">D26</f>
        <v>0</v>
      </c>
      <c r="D26" s="106"/>
      <c r="E26" s="6"/>
      <c r="F26" s="6"/>
      <c r="G26" s="6"/>
      <c r="H26" s="6"/>
      <c r="I26" s="6"/>
      <c r="J26" s="6" t="e">
        <f>HLOOKUP(C26,$E$13:$I$113,14,TRUE)</f>
        <v>#N/A</v>
      </c>
      <c r="K26" s="3" t="e">
        <f t="shared" ref="K26" si="39">ROUND(J26/$F$10,2)</f>
        <v>#N/A</v>
      </c>
      <c r="L26" s="97" t="e">
        <f t="shared" ref="L26" si="40">ROUND((K26+K27)/2,2)</f>
        <v>#N/A</v>
      </c>
      <c r="M26" s="94" t="e">
        <f t="shared" ref="M26" si="41">IF(L26&gt;=0.86,"Very Easy/ Revise",IF(L26&gt;=0.71,"Easy/ Retain",IF(L26&gt;=0.4,"Average/ Retain",IF(L26&gt;=0.15,"Difficult/ Retain",IF(L26&gt;=0,"Very Difficult/ Revise"," ")))))</f>
        <v>#N/A</v>
      </c>
      <c r="N26" s="97" t="e">
        <f t="shared" ref="N26" si="42">ROUND((K26-K27)/2,2)</f>
        <v>#N/A</v>
      </c>
      <c r="O26" s="94" t="e">
        <f t="shared" ref="O26" si="43">IF(N26&gt;=0.4,"Very Good Item",IF(N26&gt;=0.3,"Good Item",IF(N26&gt;=0.2,"Subject to Improvement",IF(N26&gt;=-1,"Revise/ Reject"," "))))</f>
        <v>#N/A</v>
      </c>
    </row>
    <row r="27" spans="1:25" x14ac:dyDescent="0.3">
      <c r="A27" s="106"/>
      <c r="B27" s="3" t="s">
        <v>5</v>
      </c>
      <c r="C27" s="7">
        <f t="shared" ref="C27" si="44">D26</f>
        <v>0</v>
      </c>
      <c r="D27" s="106"/>
      <c r="E27" s="6"/>
      <c r="F27" s="6"/>
      <c r="G27" s="6"/>
      <c r="H27" s="6"/>
      <c r="I27" s="6"/>
      <c r="J27" s="6" t="e">
        <f>HLOOKUP(C27,$E$13:$I$113,15,TRUE)</f>
        <v>#N/A</v>
      </c>
      <c r="K27" s="3" t="e">
        <f t="shared" ref="K27" si="45">ROUND(J27/$H$10,2)</f>
        <v>#N/A</v>
      </c>
      <c r="L27" s="98"/>
      <c r="M27" s="95"/>
      <c r="N27" s="98"/>
      <c r="O27" s="95"/>
    </row>
    <row r="28" spans="1:25" ht="15" customHeight="1" x14ac:dyDescent="0.3">
      <c r="A28" s="106">
        <v>8</v>
      </c>
      <c r="B28" s="3" t="s">
        <v>4</v>
      </c>
      <c r="C28" s="7">
        <f t="shared" ref="C28" si="46">D28</f>
        <v>0</v>
      </c>
      <c r="D28" s="106"/>
      <c r="E28" s="6"/>
      <c r="F28" s="6"/>
      <c r="G28" s="6"/>
      <c r="H28" s="6"/>
      <c r="I28" s="6"/>
      <c r="J28" s="6" t="e">
        <f>HLOOKUP(C28,$E$13:$I$113,16,TRUE)</f>
        <v>#N/A</v>
      </c>
      <c r="K28" s="3" t="e">
        <f t="shared" ref="K28" si="47">ROUND(J28/$F$10,2)</f>
        <v>#N/A</v>
      </c>
      <c r="L28" s="97" t="e">
        <f t="shared" ref="L28" si="48">ROUND((K28+K29)/2,2)</f>
        <v>#N/A</v>
      </c>
      <c r="M28" s="94" t="e">
        <f t="shared" ref="M28" si="49">IF(L28&gt;=0.86,"Very Easy/ Revise",IF(L28&gt;=0.71,"Easy/ Retain",IF(L28&gt;=0.4,"Average/ Retain",IF(L28&gt;=0.15,"Difficult/ Retain",IF(L28&gt;=0,"Very Difficult/ Revise"," ")))))</f>
        <v>#N/A</v>
      </c>
      <c r="N28" s="97" t="e">
        <f t="shared" ref="N28" si="50">ROUND((K28-K29)/2,2)</f>
        <v>#N/A</v>
      </c>
      <c r="O28" s="94" t="e">
        <f t="shared" ref="O28" si="51">IF(N28&gt;=0.4,"Very Good Item",IF(N28&gt;=0.3,"Good Item",IF(N28&gt;=0.2,"Subject to Improvement",IF(N28&gt;=-1,"Revise/ Reject"," "))))</f>
        <v>#N/A</v>
      </c>
    </row>
    <row r="29" spans="1:25" x14ac:dyDescent="0.3">
      <c r="A29" s="106"/>
      <c r="B29" s="3" t="s">
        <v>5</v>
      </c>
      <c r="C29" s="7">
        <f t="shared" ref="C29" si="52">D28</f>
        <v>0</v>
      </c>
      <c r="D29" s="106"/>
      <c r="E29" s="6"/>
      <c r="F29" s="6"/>
      <c r="G29" s="6"/>
      <c r="H29" s="6"/>
      <c r="I29" s="6"/>
      <c r="J29" s="6" t="e">
        <f>HLOOKUP(C29,$E$13:$I$113,17,TRUE)</f>
        <v>#N/A</v>
      </c>
      <c r="K29" s="3" t="e">
        <f t="shared" ref="K29" si="53">ROUND(J29/$H$10,2)</f>
        <v>#N/A</v>
      </c>
      <c r="L29" s="98"/>
      <c r="M29" s="95"/>
      <c r="N29" s="98"/>
      <c r="O29" s="95"/>
    </row>
    <row r="30" spans="1:25" ht="15" customHeight="1" x14ac:dyDescent="0.3">
      <c r="A30" s="106">
        <v>9</v>
      </c>
      <c r="B30" s="3" t="s">
        <v>4</v>
      </c>
      <c r="C30" s="7">
        <f t="shared" ref="C30" si="54">D30</f>
        <v>0</v>
      </c>
      <c r="D30" s="106"/>
      <c r="E30" s="6"/>
      <c r="F30" s="6"/>
      <c r="G30" s="6"/>
      <c r="H30" s="6"/>
      <c r="I30" s="6"/>
      <c r="J30" s="6" t="e">
        <f>HLOOKUP(C30,$E$13:$I$113,18,TRUE)</f>
        <v>#N/A</v>
      </c>
      <c r="K30" s="3" t="e">
        <f t="shared" ref="K30" si="55">ROUND(J30/$F$10,2)</f>
        <v>#N/A</v>
      </c>
      <c r="L30" s="97" t="e">
        <f t="shared" ref="L30" si="56">ROUND((K30+K31)/2,2)</f>
        <v>#N/A</v>
      </c>
      <c r="M30" s="94" t="e">
        <f t="shared" ref="M30" si="57">IF(L30&gt;=0.86,"Very Easy/ Revise",IF(L30&gt;=0.71,"Easy/ Retain",IF(L30&gt;=0.4,"Average/ Retain",IF(L30&gt;=0.15,"Difficult/ Retain",IF(L30&gt;=0,"Very Difficult/ Revise"," ")))))</f>
        <v>#N/A</v>
      </c>
      <c r="N30" s="97" t="e">
        <f t="shared" ref="N30" si="58">ROUND((K30-K31)/2,2)</f>
        <v>#N/A</v>
      </c>
      <c r="O30" s="94" t="e">
        <f t="shared" ref="O30" si="59">IF(N30&gt;=0.4,"Very Good Item",IF(N30&gt;=0.3,"Good Item",IF(N30&gt;=0.2,"Subject to Improvement",IF(N30&gt;=-1,"Revise/ Reject"," "))))</f>
        <v>#N/A</v>
      </c>
    </row>
    <row r="31" spans="1:25" x14ac:dyDescent="0.3">
      <c r="A31" s="106"/>
      <c r="B31" s="3" t="s">
        <v>5</v>
      </c>
      <c r="C31" s="7">
        <f t="shared" ref="C31" si="60">D30</f>
        <v>0</v>
      </c>
      <c r="D31" s="106"/>
      <c r="E31" s="6"/>
      <c r="F31" s="6"/>
      <c r="G31" s="6"/>
      <c r="H31" s="6"/>
      <c r="I31" s="6"/>
      <c r="J31" s="6" t="e">
        <f>HLOOKUP(C31,$E$13:$I$113,19,TRUE)</f>
        <v>#N/A</v>
      </c>
      <c r="K31" s="3" t="e">
        <f t="shared" ref="K31" si="61">ROUND(J31/$H$10,2)</f>
        <v>#N/A</v>
      </c>
      <c r="L31" s="98"/>
      <c r="M31" s="95"/>
      <c r="N31" s="98"/>
      <c r="O31" s="95"/>
    </row>
    <row r="32" spans="1:25" ht="15" customHeight="1" x14ac:dyDescent="0.3">
      <c r="A32" s="106">
        <v>10</v>
      </c>
      <c r="B32" s="3" t="s">
        <v>4</v>
      </c>
      <c r="C32" s="7">
        <f t="shared" ref="C32" si="62">D32</f>
        <v>0</v>
      </c>
      <c r="D32" s="106"/>
      <c r="E32" s="6"/>
      <c r="F32" s="6"/>
      <c r="G32" s="6"/>
      <c r="H32" s="6"/>
      <c r="I32" s="6"/>
      <c r="J32" s="6" t="e">
        <f>HLOOKUP(C32,$E$13:$I$113,20,TRUE)</f>
        <v>#N/A</v>
      </c>
      <c r="K32" s="3" t="e">
        <f t="shared" ref="K32" si="63">ROUND(J32/$F$10,2)</f>
        <v>#N/A</v>
      </c>
      <c r="L32" s="97" t="e">
        <f t="shared" ref="L32" si="64">ROUND((K32+K33)/2,2)</f>
        <v>#N/A</v>
      </c>
      <c r="M32" s="94" t="e">
        <f t="shared" ref="M32" si="65">IF(L32&gt;=0.86,"Very Easy/ Revise",IF(L32&gt;=0.71,"Easy/ Retain",IF(L32&gt;=0.4,"Average/ Retain",IF(L32&gt;=0.15,"Difficult/ Retain",IF(L32&gt;=0,"Very Difficult/ Revise"," ")))))</f>
        <v>#N/A</v>
      </c>
      <c r="N32" s="97" t="e">
        <f t="shared" ref="N32" si="66">ROUND((K32-K33)/2,2)</f>
        <v>#N/A</v>
      </c>
      <c r="O32" s="94" t="e">
        <f t="shared" ref="O32" si="67">IF(N32&gt;=0.4,"Very Good Item",IF(N32&gt;=0.3,"Good Item",IF(N32&gt;=0.2,"Subject to Improvement",IF(N32&gt;=-1,"Revise/ Reject"," "))))</f>
        <v>#N/A</v>
      </c>
    </row>
    <row r="33" spans="1:15" x14ac:dyDescent="0.3">
      <c r="A33" s="106"/>
      <c r="B33" s="3" t="s">
        <v>5</v>
      </c>
      <c r="C33" s="7">
        <f t="shared" ref="C33" si="68">D32</f>
        <v>0</v>
      </c>
      <c r="D33" s="106"/>
      <c r="E33" s="6"/>
      <c r="F33" s="6"/>
      <c r="G33" s="6"/>
      <c r="H33" s="6"/>
      <c r="I33" s="6"/>
      <c r="J33" s="6" t="e">
        <f>HLOOKUP(C33,$E$13:$I$113,21,TRUE)</f>
        <v>#N/A</v>
      </c>
      <c r="K33" s="3" t="e">
        <f t="shared" ref="K33" si="69">ROUND(J33/$H$10,2)</f>
        <v>#N/A</v>
      </c>
      <c r="L33" s="98"/>
      <c r="M33" s="95"/>
      <c r="N33" s="98"/>
      <c r="O33" s="95"/>
    </row>
    <row r="34" spans="1:15" ht="15" customHeight="1" x14ac:dyDescent="0.3">
      <c r="A34" s="106">
        <v>11</v>
      </c>
      <c r="B34" s="3" t="s">
        <v>4</v>
      </c>
      <c r="C34" s="7">
        <f t="shared" ref="C34" si="70">D34</f>
        <v>0</v>
      </c>
      <c r="D34" s="106"/>
      <c r="E34" s="6"/>
      <c r="F34" s="6"/>
      <c r="G34" s="6"/>
      <c r="H34" s="6"/>
      <c r="I34" s="6"/>
      <c r="J34" s="6" t="e">
        <f>HLOOKUP(C34,$E$13:$I$113,22,TRUE)</f>
        <v>#N/A</v>
      </c>
      <c r="K34" s="3" t="e">
        <f t="shared" ref="K34" si="71">ROUND(J34/$F$10,2)</f>
        <v>#N/A</v>
      </c>
      <c r="L34" s="97" t="e">
        <f t="shared" ref="L34" si="72">ROUND((K34+K35)/2,2)</f>
        <v>#N/A</v>
      </c>
      <c r="M34" s="94" t="e">
        <f t="shared" ref="M34" si="73">IF(L34&gt;=0.86,"Very Easy/ Revise",IF(L34&gt;=0.71,"Easy/ Retain",IF(L34&gt;=0.4,"Average/ Retain",IF(L34&gt;=0.15,"Difficult/ Retain",IF(L34&gt;=0,"Very Difficult/ Revise"," ")))))</f>
        <v>#N/A</v>
      </c>
      <c r="N34" s="97" t="e">
        <f t="shared" ref="N34" si="74">ROUND((K34-K35)/2,2)</f>
        <v>#N/A</v>
      </c>
      <c r="O34" s="94" t="e">
        <f t="shared" ref="O34" si="75">IF(N34&gt;=0.4,"Very Good Item",IF(N34&gt;=0.3,"Good Item",IF(N34&gt;=0.2,"Subject to Improvement",IF(N34&gt;=-1,"Revise/ Reject"," "))))</f>
        <v>#N/A</v>
      </c>
    </row>
    <row r="35" spans="1:15" x14ac:dyDescent="0.3">
      <c r="A35" s="106"/>
      <c r="B35" s="3" t="s">
        <v>5</v>
      </c>
      <c r="C35" s="7">
        <f t="shared" ref="C35" si="76">D34</f>
        <v>0</v>
      </c>
      <c r="D35" s="106"/>
      <c r="E35" s="6"/>
      <c r="F35" s="6"/>
      <c r="G35" s="6"/>
      <c r="H35" s="6"/>
      <c r="I35" s="6"/>
      <c r="J35" s="6" t="e">
        <f>HLOOKUP(C35,$E$13:$I$113,23,TRUE)</f>
        <v>#N/A</v>
      </c>
      <c r="K35" s="3" t="e">
        <f t="shared" ref="K35" si="77">ROUND(J35/$H$10,2)</f>
        <v>#N/A</v>
      </c>
      <c r="L35" s="98"/>
      <c r="M35" s="95"/>
      <c r="N35" s="98"/>
      <c r="O35" s="95"/>
    </row>
    <row r="36" spans="1:15" ht="15" customHeight="1" x14ac:dyDescent="0.3">
      <c r="A36" s="106">
        <v>12</v>
      </c>
      <c r="B36" s="3" t="s">
        <v>4</v>
      </c>
      <c r="C36" s="7">
        <f t="shared" ref="C36" si="78">D36</f>
        <v>0</v>
      </c>
      <c r="D36" s="106"/>
      <c r="E36" s="6"/>
      <c r="F36" s="6"/>
      <c r="G36" s="6"/>
      <c r="H36" s="6"/>
      <c r="I36" s="6"/>
      <c r="J36" s="6" t="e">
        <f>HLOOKUP(C36,$E$13:$I$113,24,TRUE)</f>
        <v>#N/A</v>
      </c>
      <c r="K36" s="3" t="e">
        <f t="shared" ref="K36" si="79">ROUND(J36/$F$10,2)</f>
        <v>#N/A</v>
      </c>
      <c r="L36" s="97" t="e">
        <f t="shared" ref="L36" si="80">ROUND((K36+K37)/2,2)</f>
        <v>#N/A</v>
      </c>
      <c r="M36" s="94" t="e">
        <f t="shared" ref="M36" si="81">IF(L36&gt;=0.86,"Very Easy/ Revise",IF(L36&gt;=0.71,"Easy/ Retain",IF(L36&gt;=0.4,"Average/ Retain",IF(L36&gt;=0.15,"Difficult/ Retain",IF(L36&gt;=0,"Very Difficult/ Revise"," ")))))</f>
        <v>#N/A</v>
      </c>
      <c r="N36" s="97" t="e">
        <f t="shared" ref="N36" si="82">ROUND((K36-K37)/2,2)</f>
        <v>#N/A</v>
      </c>
      <c r="O36" s="94" t="e">
        <f t="shared" ref="O36" si="83">IF(N36&gt;=0.4,"Very Good Item",IF(N36&gt;=0.3,"Good Item",IF(N36&gt;=0.2,"Subject to Improvement",IF(N36&gt;=-1,"Revise/ Reject"," "))))</f>
        <v>#N/A</v>
      </c>
    </row>
    <row r="37" spans="1:15" x14ac:dyDescent="0.3">
      <c r="A37" s="106"/>
      <c r="B37" s="3" t="s">
        <v>5</v>
      </c>
      <c r="C37" s="7">
        <f t="shared" ref="C37" si="84">D36</f>
        <v>0</v>
      </c>
      <c r="D37" s="106"/>
      <c r="E37" s="6"/>
      <c r="F37" s="6"/>
      <c r="G37" s="6"/>
      <c r="H37" s="6"/>
      <c r="I37" s="6"/>
      <c r="J37" s="6" t="e">
        <f>HLOOKUP(C37,$E$13:$I$113,25,TRUE)</f>
        <v>#N/A</v>
      </c>
      <c r="K37" s="3" t="e">
        <f t="shared" ref="K37" si="85">ROUND(J37/$H$10,2)</f>
        <v>#N/A</v>
      </c>
      <c r="L37" s="98"/>
      <c r="M37" s="95"/>
      <c r="N37" s="98"/>
      <c r="O37" s="95"/>
    </row>
    <row r="38" spans="1:15" x14ac:dyDescent="0.3">
      <c r="A38" s="106">
        <v>13</v>
      </c>
      <c r="B38" s="3" t="s">
        <v>4</v>
      </c>
      <c r="C38" s="7">
        <f t="shared" ref="C38" si="86">D38</f>
        <v>0</v>
      </c>
      <c r="D38" s="106"/>
      <c r="E38" s="6"/>
      <c r="F38" s="6"/>
      <c r="G38" s="6"/>
      <c r="H38" s="6"/>
      <c r="I38" s="6"/>
      <c r="J38" s="6" t="e">
        <f>HLOOKUP(C38,$E$13:$I$113,26,TRUE)</f>
        <v>#N/A</v>
      </c>
      <c r="K38" s="3" t="e">
        <f t="shared" ref="K38" si="87">ROUND(J38/$F$10,2)</f>
        <v>#N/A</v>
      </c>
      <c r="L38" s="97" t="e">
        <f t="shared" ref="L38" si="88">ROUND((K38+K39)/2,2)</f>
        <v>#N/A</v>
      </c>
      <c r="M38" s="94" t="e">
        <f t="shared" ref="M38" si="89">IF(L38&gt;=0.86,"Very Easy/ Revise",IF(L38&gt;=0.71,"Easy/ Retain",IF(L38&gt;=0.4,"Average/ Retain",IF(L38&gt;=0.15,"Difficult/ Retain",IF(L38&gt;=0,"Very Difficult/ Revise"," ")))))</f>
        <v>#N/A</v>
      </c>
      <c r="N38" s="97" t="e">
        <f t="shared" ref="N38" si="90">ROUND((K38-K39)/2,2)</f>
        <v>#N/A</v>
      </c>
      <c r="O38" s="94" t="e">
        <f t="shared" ref="O38" si="91">IF(N38&gt;=0.4,"Very Good Item",IF(N38&gt;=0.3,"Good Item",IF(N38&gt;=0.2,"Subject to Improvement",IF(N38&gt;=-1,"Revise/ Reject"," "))))</f>
        <v>#N/A</v>
      </c>
    </row>
    <row r="39" spans="1:15" x14ac:dyDescent="0.3">
      <c r="A39" s="106"/>
      <c r="B39" s="3" t="s">
        <v>5</v>
      </c>
      <c r="C39" s="7">
        <f t="shared" ref="C39" si="92">D38</f>
        <v>0</v>
      </c>
      <c r="D39" s="106"/>
      <c r="E39" s="6"/>
      <c r="F39" s="6"/>
      <c r="G39" s="6"/>
      <c r="H39" s="6"/>
      <c r="I39" s="6"/>
      <c r="J39" s="6" t="e">
        <f>HLOOKUP(C39,$E$13:$I$113,27,TRUE)</f>
        <v>#N/A</v>
      </c>
      <c r="K39" s="3" t="e">
        <f t="shared" ref="K39" si="93">ROUND(J39/$H$10,2)</f>
        <v>#N/A</v>
      </c>
      <c r="L39" s="98"/>
      <c r="M39" s="95"/>
      <c r="N39" s="98"/>
      <c r="O39" s="95"/>
    </row>
    <row r="40" spans="1:15" ht="15" customHeight="1" x14ac:dyDescent="0.3">
      <c r="A40" s="106">
        <v>14</v>
      </c>
      <c r="B40" s="3" t="s">
        <v>4</v>
      </c>
      <c r="C40" s="7">
        <f t="shared" ref="C40" si="94">D40</f>
        <v>0</v>
      </c>
      <c r="D40" s="106"/>
      <c r="E40" s="6"/>
      <c r="F40" s="6"/>
      <c r="G40" s="6"/>
      <c r="H40" s="6"/>
      <c r="I40" s="6"/>
      <c r="J40" s="6" t="e">
        <f>HLOOKUP(C40,$E$13:$I$113,28,TRUE)</f>
        <v>#N/A</v>
      </c>
      <c r="K40" s="3" t="e">
        <f t="shared" ref="K40" si="95">ROUND(J40/$F$10,2)</f>
        <v>#N/A</v>
      </c>
      <c r="L40" s="97" t="e">
        <f t="shared" ref="L40" si="96">ROUND((K40+K41)/2,2)</f>
        <v>#N/A</v>
      </c>
      <c r="M40" s="94" t="e">
        <f t="shared" ref="M40" si="97">IF(L40&gt;=0.86,"Very Easy/ Revise",IF(L40&gt;=0.71,"Easy/ Retain",IF(L40&gt;=0.4,"Average/ Retain",IF(L40&gt;=0.15,"Difficult/ Retain",IF(L40&gt;=0,"Very Difficult/ Revise"," ")))))</f>
        <v>#N/A</v>
      </c>
      <c r="N40" s="97" t="e">
        <f t="shared" ref="N40" si="98">ROUND((K40-K41)/2,2)</f>
        <v>#N/A</v>
      </c>
      <c r="O40" s="94" t="e">
        <f t="shared" ref="O40" si="99">IF(N40&gt;=0.4,"Very Good Item",IF(N40&gt;=0.3,"Good Item",IF(N40&gt;=0.2,"Subject to Improvement",IF(N40&gt;=-1,"Revise/ Reject"," "))))</f>
        <v>#N/A</v>
      </c>
    </row>
    <row r="41" spans="1:15" x14ac:dyDescent="0.3">
      <c r="A41" s="106"/>
      <c r="B41" s="3" t="s">
        <v>5</v>
      </c>
      <c r="C41" s="7">
        <f t="shared" ref="C41" si="100">D40</f>
        <v>0</v>
      </c>
      <c r="D41" s="106"/>
      <c r="E41" s="6"/>
      <c r="F41" s="6"/>
      <c r="G41" s="6"/>
      <c r="H41" s="6"/>
      <c r="I41" s="6"/>
      <c r="J41" s="6" t="e">
        <f>HLOOKUP(C41,$E$13:$I$113,29,TRUE)</f>
        <v>#N/A</v>
      </c>
      <c r="K41" s="3" t="e">
        <f t="shared" ref="K41" si="101">ROUND(J41/$H$10,2)</f>
        <v>#N/A</v>
      </c>
      <c r="L41" s="98"/>
      <c r="M41" s="95"/>
      <c r="N41" s="98"/>
      <c r="O41" s="95"/>
    </row>
    <row r="42" spans="1:15" ht="15" customHeight="1" x14ac:dyDescent="0.3">
      <c r="A42" s="106">
        <v>15</v>
      </c>
      <c r="B42" s="3" t="s">
        <v>4</v>
      </c>
      <c r="C42" s="7">
        <f t="shared" ref="C42" si="102">D42</f>
        <v>0</v>
      </c>
      <c r="D42" s="106"/>
      <c r="E42" s="6"/>
      <c r="F42" s="6"/>
      <c r="G42" s="6"/>
      <c r="H42" s="6"/>
      <c r="I42" s="6"/>
      <c r="J42" s="6" t="e">
        <f>HLOOKUP(C42,$E$13:$I$113,30,TRUE)</f>
        <v>#N/A</v>
      </c>
      <c r="K42" s="3" t="e">
        <f t="shared" ref="K42" si="103">ROUND(J42/$F$10,2)</f>
        <v>#N/A</v>
      </c>
      <c r="L42" s="97" t="e">
        <f t="shared" ref="L42" si="104">ROUND((K42+K43)/2,2)</f>
        <v>#N/A</v>
      </c>
      <c r="M42" s="94" t="e">
        <f t="shared" ref="M42" si="105">IF(L42&gt;=0.86,"Very Easy/ Revise",IF(L42&gt;=0.71,"Easy/ Retain",IF(L42&gt;=0.4,"Average/ Retain",IF(L42&gt;=0.15,"Difficult/ Retain",IF(L42&gt;=0,"Very Difficult/ Revise"," ")))))</f>
        <v>#N/A</v>
      </c>
      <c r="N42" s="97" t="e">
        <f t="shared" ref="N42" si="106">ROUND((K42-K43)/2,2)</f>
        <v>#N/A</v>
      </c>
      <c r="O42" s="94" t="e">
        <f t="shared" ref="O42" si="107">IF(N42&gt;=0.4,"Very Good Item",IF(N42&gt;=0.3,"Good Item",IF(N42&gt;=0.2,"Subject to Improvement",IF(N42&gt;=-1,"Revise/ Reject"," "))))</f>
        <v>#N/A</v>
      </c>
    </row>
    <row r="43" spans="1:15" x14ac:dyDescent="0.3">
      <c r="A43" s="106"/>
      <c r="B43" s="3" t="s">
        <v>5</v>
      </c>
      <c r="C43" s="7">
        <f t="shared" ref="C43" si="108">D42</f>
        <v>0</v>
      </c>
      <c r="D43" s="106"/>
      <c r="E43" s="6"/>
      <c r="F43" s="6"/>
      <c r="G43" s="6"/>
      <c r="H43" s="6"/>
      <c r="I43" s="6"/>
      <c r="J43" s="6" t="e">
        <f>HLOOKUP(C43,$E$13:$I$113,31,TRUE)</f>
        <v>#N/A</v>
      </c>
      <c r="K43" s="3" t="e">
        <f t="shared" ref="K43" si="109">ROUND(J43/$H$10,2)</f>
        <v>#N/A</v>
      </c>
      <c r="L43" s="98"/>
      <c r="M43" s="95"/>
      <c r="N43" s="98"/>
      <c r="O43" s="95"/>
    </row>
    <row r="44" spans="1:15" x14ac:dyDescent="0.3">
      <c r="A44" s="106">
        <v>16</v>
      </c>
      <c r="B44" s="3" t="s">
        <v>4</v>
      </c>
      <c r="C44" s="7">
        <f t="shared" ref="C44" si="110">D44</f>
        <v>0</v>
      </c>
      <c r="D44" s="106"/>
      <c r="E44" s="6"/>
      <c r="F44" s="6"/>
      <c r="G44" s="6"/>
      <c r="H44" s="6"/>
      <c r="I44" s="6"/>
      <c r="J44" s="6" t="e">
        <f>HLOOKUP(C44,$E$13:$I$113,32,TRUE)</f>
        <v>#N/A</v>
      </c>
      <c r="K44" s="3" t="e">
        <f t="shared" ref="K44" si="111">ROUND(J44/$F$10,2)</f>
        <v>#N/A</v>
      </c>
      <c r="L44" s="97" t="e">
        <f t="shared" ref="L44" si="112">ROUND((K44+K45)/2,2)</f>
        <v>#N/A</v>
      </c>
      <c r="M44" s="94" t="e">
        <f t="shared" ref="M44" si="113">IF(L44&gt;=0.86,"Very Easy/ Revise",IF(L44&gt;=0.71,"Easy/ Retain",IF(L44&gt;=0.4,"Average/ Retain",IF(L44&gt;=0.15,"Difficult/ Retain",IF(L44&gt;=0,"Very Difficult/ Revise"," ")))))</f>
        <v>#N/A</v>
      </c>
      <c r="N44" s="97" t="e">
        <f t="shared" ref="N44" si="114">ROUND((K44-K45)/2,2)</f>
        <v>#N/A</v>
      </c>
      <c r="O44" s="94" t="e">
        <f t="shared" ref="O44" si="115">IF(N44&gt;=0.4,"Very Good Item",IF(N44&gt;=0.3,"Good Item",IF(N44&gt;=0.2,"Subject to Improvement",IF(N44&gt;=-1,"Revise/ Reject"," "))))</f>
        <v>#N/A</v>
      </c>
    </row>
    <row r="45" spans="1:15" x14ac:dyDescent="0.3">
      <c r="A45" s="106"/>
      <c r="B45" s="3" t="s">
        <v>5</v>
      </c>
      <c r="C45" s="7">
        <f t="shared" ref="C45" si="116">D44</f>
        <v>0</v>
      </c>
      <c r="D45" s="106"/>
      <c r="E45" s="6"/>
      <c r="F45" s="6"/>
      <c r="G45" s="6"/>
      <c r="H45" s="6"/>
      <c r="I45" s="6"/>
      <c r="J45" s="6" t="e">
        <f>HLOOKUP(C45,$E$13:$I$113,33,TRUE)</f>
        <v>#N/A</v>
      </c>
      <c r="K45" s="3" t="e">
        <f t="shared" ref="K45" si="117">ROUND(J45/$H$10,2)</f>
        <v>#N/A</v>
      </c>
      <c r="L45" s="98"/>
      <c r="M45" s="95"/>
      <c r="N45" s="98"/>
      <c r="O45" s="95"/>
    </row>
    <row r="46" spans="1:15" ht="15" customHeight="1" x14ac:dyDescent="0.3">
      <c r="A46" s="106">
        <v>17</v>
      </c>
      <c r="B46" s="3" t="s">
        <v>4</v>
      </c>
      <c r="C46" s="7">
        <f t="shared" ref="C46" si="118">D46</f>
        <v>0</v>
      </c>
      <c r="D46" s="106"/>
      <c r="E46" s="6"/>
      <c r="F46" s="6"/>
      <c r="G46" s="6"/>
      <c r="H46" s="6"/>
      <c r="I46" s="6"/>
      <c r="J46" s="6" t="e">
        <f>HLOOKUP(C46,$E$13:$I$113,34,TRUE)</f>
        <v>#N/A</v>
      </c>
      <c r="K46" s="3" t="e">
        <f t="shared" ref="K46" si="119">ROUND(J46/$F$10,2)</f>
        <v>#N/A</v>
      </c>
      <c r="L46" s="97" t="e">
        <f t="shared" ref="L46" si="120">ROUND((K46+K47)/2,2)</f>
        <v>#N/A</v>
      </c>
      <c r="M46" s="94" t="e">
        <f t="shared" ref="M46" si="121">IF(L46&gt;=0.86,"Very Easy/ Revise",IF(L46&gt;=0.71,"Easy/ Retain",IF(L46&gt;=0.4,"Average/ Retain",IF(L46&gt;=0.15,"Difficult/ Retain",IF(L46&gt;=0,"Very Difficult/ Revise"," ")))))</f>
        <v>#N/A</v>
      </c>
      <c r="N46" s="97" t="e">
        <f t="shared" ref="N46" si="122">ROUND((K46-K47)/2,2)</f>
        <v>#N/A</v>
      </c>
      <c r="O46" s="94" t="e">
        <f t="shared" ref="O46" si="123">IF(N46&gt;=0.4,"Very Good Item",IF(N46&gt;=0.3,"Good Item",IF(N46&gt;=0.2,"Subject to Improvement",IF(N46&gt;=-1,"Revise/ Reject"," "))))</f>
        <v>#N/A</v>
      </c>
    </row>
    <row r="47" spans="1:15" x14ac:dyDescent="0.3">
      <c r="A47" s="106"/>
      <c r="B47" s="3" t="s">
        <v>5</v>
      </c>
      <c r="C47" s="7">
        <f t="shared" ref="C47" si="124">D46</f>
        <v>0</v>
      </c>
      <c r="D47" s="106"/>
      <c r="E47" s="6"/>
      <c r="F47" s="6"/>
      <c r="G47" s="6"/>
      <c r="H47" s="6"/>
      <c r="I47" s="6"/>
      <c r="J47" s="6" t="e">
        <f>HLOOKUP(C47,$E$13:$I$113,35,TRUE)</f>
        <v>#N/A</v>
      </c>
      <c r="K47" s="3" t="e">
        <f t="shared" ref="K47" si="125">ROUND(J47/$H$10,2)</f>
        <v>#N/A</v>
      </c>
      <c r="L47" s="98"/>
      <c r="M47" s="95"/>
      <c r="N47" s="98"/>
      <c r="O47" s="95"/>
    </row>
    <row r="48" spans="1:15" ht="15" customHeight="1" x14ac:dyDescent="0.3">
      <c r="A48" s="106">
        <v>18</v>
      </c>
      <c r="B48" s="3" t="s">
        <v>4</v>
      </c>
      <c r="C48" s="7">
        <f t="shared" ref="C48" si="126">D48</f>
        <v>0</v>
      </c>
      <c r="D48" s="106"/>
      <c r="E48" s="6"/>
      <c r="F48" s="6"/>
      <c r="G48" s="6"/>
      <c r="H48" s="6"/>
      <c r="I48" s="6"/>
      <c r="J48" s="6" t="e">
        <f>HLOOKUP(C48,$E$13:$I$113,36,TRUE)</f>
        <v>#N/A</v>
      </c>
      <c r="K48" s="3" t="e">
        <f t="shared" ref="K48" si="127">ROUND(J48/$F$10,2)</f>
        <v>#N/A</v>
      </c>
      <c r="L48" s="97" t="e">
        <f t="shared" ref="L48" si="128">ROUND((K48+K49)/2,2)</f>
        <v>#N/A</v>
      </c>
      <c r="M48" s="94" t="e">
        <f t="shared" ref="M48" si="129">IF(L48&gt;=0.86,"Very Easy/ Revise",IF(L48&gt;=0.71,"Easy/ Retain",IF(L48&gt;=0.4,"Average/ Retain",IF(L48&gt;=0.15,"Difficult/ Retain",IF(L48&gt;=0,"Very Difficult/ Revise"," ")))))</f>
        <v>#N/A</v>
      </c>
      <c r="N48" s="97" t="e">
        <f t="shared" ref="N48" si="130">ROUND((K48-K49)/2,2)</f>
        <v>#N/A</v>
      </c>
      <c r="O48" s="94" t="e">
        <f t="shared" ref="O48" si="131">IF(N48&gt;=0.4,"Very Good Item",IF(N48&gt;=0.3,"Good Item",IF(N48&gt;=0.2,"Subject to Improvement",IF(N48&gt;=-1,"Revise/ Reject"," "))))</f>
        <v>#N/A</v>
      </c>
    </row>
    <row r="49" spans="1:15" x14ac:dyDescent="0.3">
      <c r="A49" s="106"/>
      <c r="B49" s="3" t="s">
        <v>5</v>
      </c>
      <c r="C49" s="7">
        <f t="shared" ref="C49" si="132">D48</f>
        <v>0</v>
      </c>
      <c r="D49" s="106"/>
      <c r="E49" s="6"/>
      <c r="F49" s="6"/>
      <c r="G49" s="6"/>
      <c r="H49" s="6"/>
      <c r="I49" s="6"/>
      <c r="J49" s="6" t="e">
        <f>HLOOKUP(C49,$E$13:$I$113,37,TRUE)</f>
        <v>#N/A</v>
      </c>
      <c r="K49" s="3" t="e">
        <f t="shared" ref="K49" si="133">ROUND(J49/$H$10,2)</f>
        <v>#N/A</v>
      </c>
      <c r="L49" s="98"/>
      <c r="M49" s="95"/>
      <c r="N49" s="98"/>
      <c r="O49" s="95"/>
    </row>
    <row r="50" spans="1:15" x14ac:dyDescent="0.3">
      <c r="A50" s="106">
        <v>19</v>
      </c>
      <c r="B50" s="3" t="s">
        <v>4</v>
      </c>
      <c r="C50" s="7">
        <f t="shared" ref="C50" si="134">D50</f>
        <v>0</v>
      </c>
      <c r="D50" s="106"/>
      <c r="E50" s="6"/>
      <c r="F50" s="6"/>
      <c r="G50" s="6"/>
      <c r="H50" s="6"/>
      <c r="I50" s="6"/>
      <c r="J50" s="6" t="e">
        <f>HLOOKUP(C50,$E$13:$I$113,38,TRUE)</f>
        <v>#N/A</v>
      </c>
      <c r="K50" s="3" t="e">
        <f t="shared" ref="K50" si="135">ROUND(J50/$F$10,2)</f>
        <v>#N/A</v>
      </c>
      <c r="L50" s="97" t="e">
        <f t="shared" ref="L50" si="136">ROUND((K50+K51)/2,2)</f>
        <v>#N/A</v>
      </c>
      <c r="M50" s="94" t="e">
        <f t="shared" ref="M50" si="137">IF(L50&gt;=0.86,"Very Easy/ Revise",IF(L50&gt;=0.71,"Easy/ Retain",IF(L50&gt;=0.4,"Average/ Retain",IF(L50&gt;=0.15,"Difficult/ Retain",IF(L50&gt;=0,"Very Difficult/ Revise"," ")))))</f>
        <v>#N/A</v>
      </c>
      <c r="N50" s="97" t="e">
        <f t="shared" ref="N50" si="138">ROUND((K50-K51)/2,2)</f>
        <v>#N/A</v>
      </c>
      <c r="O50" s="94" t="e">
        <f t="shared" ref="O50" si="139">IF(N50&gt;=0.4,"Very Good Item",IF(N50&gt;=0.3,"Good Item",IF(N50&gt;=0.2,"Subject to Improvement",IF(N50&gt;=-1,"Revise/ Reject"," "))))</f>
        <v>#N/A</v>
      </c>
    </row>
    <row r="51" spans="1:15" x14ac:dyDescent="0.3">
      <c r="A51" s="106"/>
      <c r="B51" s="3" t="s">
        <v>5</v>
      </c>
      <c r="C51" s="7">
        <f t="shared" ref="C51" si="140">D50</f>
        <v>0</v>
      </c>
      <c r="D51" s="106"/>
      <c r="E51" s="6"/>
      <c r="F51" s="6"/>
      <c r="G51" s="6"/>
      <c r="H51" s="6"/>
      <c r="I51" s="6"/>
      <c r="J51" s="6" t="e">
        <f>HLOOKUP(C51,$E$13:$I$113,39,TRUE)</f>
        <v>#N/A</v>
      </c>
      <c r="K51" s="3" t="e">
        <f t="shared" ref="K51" si="141">ROUND(J51/$H$10,2)</f>
        <v>#N/A</v>
      </c>
      <c r="L51" s="98"/>
      <c r="M51" s="95"/>
      <c r="N51" s="98"/>
      <c r="O51" s="95"/>
    </row>
    <row r="52" spans="1:15" ht="15" customHeight="1" x14ac:dyDescent="0.3">
      <c r="A52" s="106">
        <v>20</v>
      </c>
      <c r="B52" s="3" t="s">
        <v>4</v>
      </c>
      <c r="C52" s="7">
        <f t="shared" ref="C52" si="142">D52</f>
        <v>0</v>
      </c>
      <c r="D52" s="106"/>
      <c r="E52" s="6"/>
      <c r="F52" s="6"/>
      <c r="G52" s="6"/>
      <c r="H52" s="6"/>
      <c r="I52" s="6"/>
      <c r="J52" s="6" t="e">
        <f>HLOOKUP(C52,$E$13:$I$113,40,TRUE)</f>
        <v>#N/A</v>
      </c>
      <c r="K52" s="3" t="e">
        <f t="shared" ref="K52" si="143">ROUND(J52/$F$10,2)</f>
        <v>#N/A</v>
      </c>
      <c r="L52" s="97" t="e">
        <f t="shared" ref="L52" si="144">ROUND((K52+K53)/2,2)</f>
        <v>#N/A</v>
      </c>
      <c r="M52" s="94" t="e">
        <f t="shared" ref="M52" si="145">IF(L52&gt;=0.86,"Very Easy/ Revise",IF(L52&gt;=0.71,"Easy/ Retain",IF(L52&gt;=0.4,"Average/ Retain",IF(L52&gt;=0.15,"Difficult/ Retain",IF(L52&gt;=0,"Very Difficult/ Revise"," ")))))</f>
        <v>#N/A</v>
      </c>
      <c r="N52" s="97" t="e">
        <f t="shared" ref="N52" si="146">ROUND((K52-K53)/2,2)</f>
        <v>#N/A</v>
      </c>
      <c r="O52" s="94" t="e">
        <f t="shared" ref="O52" si="147">IF(N52&gt;=0.4,"Very Good Item",IF(N52&gt;=0.3,"Good Item",IF(N52&gt;=0.2,"Subject to Improvement",IF(N52&gt;=-1,"Revise/ Reject"," "))))</f>
        <v>#N/A</v>
      </c>
    </row>
    <row r="53" spans="1:15" x14ac:dyDescent="0.3">
      <c r="A53" s="106"/>
      <c r="B53" s="3" t="s">
        <v>5</v>
      </c>
      <c r="C53" s="7">
        <f t="shared" ref="C53" si="148">D52</f>
        <v>0</v>
      </c>
      <c r="D53" s="106"/>
      <c r="E53" s="6"/>
      <c r="F53" s="6"/>
      <c r="G53" s="6"/>
      <c r="H53" s="6"/>
      <c r="I53" s="6"/>
      <c r="J53" s="6" t="e">
        <f>HLOOKUP(C53,$E$13:$I$113,41,TRUE)</f>
        <v>#N/A</v>
      </c>
      <c r="K53" s="3" t="e">
        <f t="shared" ref="K53" si="149">ROUND(J53/$H$10,2)</f>
        <v>#N/A</v>
      </c>
      <c r="L53" s="98"/>
      <c r="M53" s="95"/>
      <c r="N53" s="98"/>
      <c r="O53" s="95"/>
    </row>
    <row r="54" spans="1:15" ht="15" customHeight="1" x14ac:dyDescent="0.3">
      <c r="A54" s="106">
        <v>21</v>
      </c>
      <c r="B54" s="3" t="s">
        <v>4</v>
      </c>
      <c r="C54" s="7">
        <f t="shared" ref="C54" si="150">D54</f>
        <v>0</v>
      </c>
      <c r="D54" s="106"/>
      <c r="E54" s="6"/>
      <c r="F54" s="6"/>
      <c r="G54" s="6"/>
      <c r="H54" s="6"/>
      <c r="I54" s="6"/>
      <c r="J54" s="6" t="e">
        <f>HLOOKUP(C54,$E$13:$I$113,42,TRUE)</f>
        <v>#N/A</v>
      </c>
      <c r="K54" s="3" t="e">
        <f t="shared" ref="K54" si="151">ROUND(J54/$F$10,2)</f>
        <v>#N/A</v>
      </c>
      <c r="L54" s="97" t="e">
        <f t="shared" ref="L54" si="152">ROUND((K54+K55)/2,2)</f>
        <v>#N/A</v>
      </c>
      <c r="M54" s="94" t="e">
        <f t="shared" ref="M54" si="153">IF(L54&gt;=0.86,"Very Easy/ Revise",IF(L54&gt;=0.71,"Easy/ Retain",IF(L54&gt;=0.4,"Average/ Retain",IF(L54&gt;=0.15,"Difficult/ Retain",IF(L54&gt;=0,"Very Difficult/ Revise"," ")))))</f>
        <v>#N/A</v>
      </c>
      <c r="N54" s="97" t="e">
        <f t="shared" ref="N54" si="154">ROUND((K54-K55)/2,2)</f>
        <v>#N/A</v>
      </c>
      <c r="O54" s="94" t="e">
        <f t="shared" ref="O54" si="155">IF(N54&gt;=0.4,"Very Good Item",IF(N54&gt;=0.3,"Good Item",IF(N54&gt;=0.2,"Subject to Improvement",IF(N54&gt;=-1,"Revise/ Reject"," "))))</f>
        <v>#N/A</v>
      </c>
    </row>
    <row r="55" spans="1:15" x14ac:dyDescent="0.3">
      <c r="A55" s="106"/>
      <c r="B55" s="3" t="s">
        <v>5</v>
      </c>
      <c r="C55" s="7">
        <f t="shared" ref="C55" si="156">D54</f>
        <v>0</v>
      </c>
      <c r="D55" s="106"/>
      <c r="E55" s="6"/>
      <c r="F55" s="6"/>
      <c r="G55" s="6"/>
      <c r="H55" s="6"/>
      <c r="I55" s="6"/>
      <c r="J55" s="6" t="e">
        <f>HLOOKUP(C55,$E$13:$I$113,43,TRUE)</f>
        <v>#N/A</v>
      </c>
      <c r="K55" s="3" t="e">
        <f t="shared" ref="K55" si="157">ROUND(J55/$H$10,2)</f>
        <v>#N/A</v>
      </c>
      <c r="L55" s="98"/>
      <c r="M55" s="95"/>
      <c r="N55" s="98"/>
      <c r="O55" s="95"/>
    </row>
    <row r="56" spans="1:15" ht="15" customHeight="1" x14ac:dyDescent="0.3">
      <c r="A56" s="106">
        <v>22</v>
      </c>
      <c r="B56" s="3" t="s">
        <v>4</v>
      </c>
      <c r="C56" s="7">
        <f t="shared" ref="C56" si="158">D56</f>
        <v>0</v>
      </c>
      <c r="D56" s="106"/>
      <c r="E56" s="6"/>
      <c r="F56" s="6"/>
      <c r="G56" s="6"/>
      <c r="H56" s="6"/>
      <c r="I56" s="6"/>
      <c r="J56" s="6" t="e">
        <f>HLOOKUP(C56,$E$13:$I$113,44,TRUE)</f>
        <v>#N/A</v>
      </c>
      <c r="K56" s="3" t="e">
        <f t="shared" ref="K56" si="159">ROUND(J56/$F$10,2)</f>
        <v>#N/A</v>
      </c>
      <c r="L56" s="97" t="e">
        <f t="shared" ref="L56" si="160">ROUND((K56+K57)/2,2)</f>
        <v>#N/A</v>
      </c>
      <c r="M56" s="94" t="e">
        <f t="shared" ref="M56" si="161">IF(L56&gt;=0.86,"Very Easy/ Revise",IF(L56&gt;=0.71,"Easy/ Retain",IF(L56&gt;=0.4,"Average/ Retain",IF(L56&gt;=0.15,"Difficult/ Retain",IF(L56&gt;=0,"Very Difficult/ Revise"," ")))))</f>
        <v>#N/A</v>
      </c>
      <c r="N56" s="97" t="e">
        <f t="shared" ref="N56" si="162">ROUND((K56-K57)/2,2)</f>
        <v>#N/A</v>
      </c>
      <c r="O56" s="94" t="e">
        <f t="shared" ref="O56" si="163">IF(N56&gt;=0.4,"Very Good Item",IF(N56&gt;=0.3,"Good Item",IF(N56&gt;=0.2,"Subject to Improvement",IF(N56&gt;=-1,"Revise/ Reject"," "))))</f>
        <v>#N/A</v>
      </c>
    </row>
    <row r="57" spans="1:15" x14ac:dyDescent="0.3">
      <c r="A57" s="106"/>
      <c r="B57" s="3" t="s">
        <v>5</v>
      </c>
      <c r="C57" s="7">
        <f t="shared" ref="C57" si="164">D56</f>
        <v>0</v>
      </c>
      <c r="D57" s="106"/>
      <c r="E57" s="6"/>
      <c r="F57" s="6"/>
      <c r="G57" s="6"/>
      <c r="H57" s="6"/>
      <c r="I57" s="6"/>
      <c r="J57" s="6" t="e">
        <f>HLOOKUP(C57,$E$13:$I$113,45,TRUE)</f>
        <v>#N/A</v>
      </c>
      <c r="K57" s="3" t="e">
        <f t="shared" ref="K57" si="165">ROUND(J57/$H$10,2)</f>
        <v>#N/A</v>
      </c>
      <c r="L57" s="98"/>
      <c r="M57" s="95"/>
      <c r="N57" s="98"/>
      <c r="O57" s="95"/>
    </row>
    <row r="58" spans="1:15" ht="15" customHeight="1" x14ac:dyDescent="0.3">
      <c r="A58" s="106">
        <v>23</v>
      </c>
      <c r="B58" s="3" t="s">
        <v>4</v>
      </c>
      <c r="C58" s="7">
        <f t="shared" ref="C58" si="166">D58</f>
        <v>0</v>
      </c>
      <c r="D58" s="106"/>
      <c r="E58" s="6"/>
      <c r="F58" s="6"/>
      <c r="G58" s="6"/>
      <c r="H58" s="6"/>
      <c r="I58" s="6"/>
      <c r="J58" s="6" t="e">
        <f>HLOOKUP(C58,$E$13:$I$113,46,TRUE)</f>
        <v>#N/A</v>
      </c>
      <c r="K58" s="3" t="e">
        <f t="shared" ref="K58" si="167">ROUND(J58/$F$10,2)</f>
        <v>#N/A</v>
      </c>
      <c r="L58" s="97" t="e">
        <f t="shared" ref="L58" si="168">ROUND((K58+K59)/2,2)</f>
        <v>#N/A</v>
      </c>
      <c r="M58" s="94" t="e">
        <f t="shared" ref="M58" si="169">IF(L58&gt;=0.86,"Very Easy/ Revise",IF(L58&gt;=0.71,"Easy/ Retain",IF(L58&gt;=0.4,"Average/ Retain",IF(L58&gt;=0.15,"Difficult/ Retain",IF(L58&gt;=0,"Very Difficult/ Revise"," ")))))</f>
        <v>#N/A</v>
      </c>
      <c r="N58" s="97" t="e">
        <f t="shared" ref="N58" si="170">ROUND((K58-K59)/2,2)</f>
        <v>#N/A</v>
      </c>
      <c r="O58" s="94" t="e">
        <f t="shared" ref="O58" si="171">IF(N58&gt;=0.4,"Very Good Item",IF(N58&gt;=0.3,"Good Item",IF(N58&gt;=0.2,"Subject to Improvement",IF(N58&gt;=-1,"Revise/ Reject"," "))))</f>
        <v>#N/A</v>
      </c>
    </row>
    <row r="59" spans="1:15" x14ac:dyDescent="0.3">
      <c r="A59" s="106"/>
      <c r="B59" s="3" t="s">
        <v>5</v>
      </c>
      <c r="C59" s="7">
        <f t="shared" ref="C59" si="172">D58</f>
        <v>0</v>
      </c>
      <c r="D59" s="106"/>
      <c r="E59" s="6"/>
      <c r="F59" s="6"/>
      <c r="G59" s="6"/>
      <c r="H59" s="6"/>
      <c r="I59" s="6"/>
      <c r="J59" s="6" t="e">
        <f>HLOOKUP(C59,$E$13:$I$113,47,TRUE)</f>
        <v>#N/A</v>
      </c>
      <c r="K59" s="3" t="e">
        <f t="shared" ref="K59" si="173">ROUND(J59/$H$10,2)</f>
        <v>#N/A</v>
      </c>
      <c r="L59" s="98"/>
      <c r="M59" s="95"/>
      <c r="N59" s="98"/>
      <c r="O59" s="95"/>
    </row>
    <row r="60" spans="1:15" ht="15" customHeight="1" x14ac:dyDescent="0.3">
      <c r="A60" s="106">
        <v>24</v>
      </c>
      <c r="B60" s="3" t="s">
        <v>4</v>
      </c>
      <c r="C60" s="7">
        <f t="shared" ref="C60" si="174">D60</f>
        <v>0</v>
      </c>
      <c r="D60" s="106"/>
      <c r="E60" s="6"/>
      <c r="F60" s="6"/>
      <c r="G60" s="6"/>
      <c r="H60" s="6"/>
      <c r="I60" s="6"/>
      <c r="J60" s="6" t="e">
        <f>HLOOKUP(C60,$E$13:$I$113,48,TRUE)</f>
        <v>#N/A</v>
      </c>
      <c r="K60" s="3" t="e">
        <f t="shared" ref="K60" si="175">ROUND(J60/$F$10,2)</f>
        <v>#N/A</v>
      </c>
      <c r="L60" s="97" t="e">
        <f t="shared" ref="L60" si="176">ROUND((K60+K61)/2,2)</f>
        <v>#N/A</v>
      </c>
      <c r="M60" s="94" t="e">
        <f t="shared" ref="M60" si="177">IF(L60&gt;=0.86,"Very Easy/ Revise",IF(L60&gt;=0.71,"Easy/ Retain",IF(L60&gt;=0.4,"Average/ Retain",IF(L60&gt;=0.15,"Difficult/ Retain",IF(L60&gt;=0,"Very Difficult/ Revise"," ")))))</f>
        <v>#N/A</v>
      </c>
      <c r="N60" s="97" t="e">
        <f t="shared" ref="N60" si="178">ROUND((K60-K61)/2,2)</f>
        <v>#N/A</v>
      </c>
      <c r="O60" s="94" t="e">
        <f t="shared" ref="O60" si="179">IF(N60&gt;=0.4,"Very Good Item",IF(N60&gt;=0.3,"Good Item",IF(N60&gt;=0.2,"Subject to Improvement",IF(N60&gt;=-1,"Revise/ Reject"," "))))</f>
        <v>#N/A</v>
      </c>
    </row>
    <row r="61" spans="1:15" x14ac:dyDescent="0.3">
      <c r="A61" s="106"/>
      <c r="B61" s="3" t="s">
        <v>5</v>
      </c>
      <c r="C61" s="7">
        <f t="shared" ref="C61" si="180">D60</f>
        <v>0</v>
      </c>
      <c r="D61" s="106"/>
      <c r="E61" s="6"/>
      <c r="F61" s="6"/>
      <c r="G61" s="6"/>
      <c r="H61" s="6"/>
      <c r="I61" s="6"/>
      <c r="J61" s="6" t="e">
        <f>HLOOKUP(C61,$E$13:$I$113,49,TRUE)</f>
        <v>#N/A</v>
      </c>
      <c r="K61" s="3" t="e">
        <f t="shared" ref="K61" si="181">ROUND(J61/$H$10,2)</f>
        <v>#N/A</v>
      </c>
      <c r="L61" s="98"/>
      <c r="M61" s="95"/>
      <c r="N61" s="98"/>
      <c r="O61" s="95"/>
    </row>
    <row r="62" spans="1:15" ht="15" customHeight="1" x14ac:dyDescent="0.3">
      <c r="A62" s="106">
        <v>25</v>
      </c>
      <c r="B62" s="3" t="s">
        <v>4</v>
      </c>
      <c r="C62" s="7">
        <f t="shared" ref="C62" si="182">D62</f>
        <v>0</v>
      </c>
      <c r="D62" s="106"/>
      <c r="E62" s="6"/>
      <c r="F62" s="6"/>
      <c r="G62" s="6"/>
      <c r="H62" s="6"/>
      <c r="I62" s="6"/>
      <c r="J62" s="6" t="e">
        <f>HLOOKUP(C62,$E$13:$I$113,50,TRUE)</f>
        <v>#N/A</v>
      </c>
      <c r="K62" s="3" t="e">
        <f t="shared" ref="K62" si="183">ROUND(J62/$F$10,2)</f>
        <v>#N/A</v>
      </c>
      <c r="L62" s="97" t="e">
        <f t="shared" ref="L62" si="184">ROUND((K62+K63)/2,2)</f>
        <v>#N/A</v>
      </c>
      <c r="M62" s="94" t="e">
        <f t="shared" ref="M62" si="185">IF(L62&gt;=0.86,"Very Easy/ Revise",IF(L62&gt;=0.71,"Easy/ Retain",IF(L62&gt;=0.4,"Average/ Retain",IF(L62&gt;=0.15,"Difficult/ Retain",IF(L62&gt;=0,"Very Difficult/ Revise"," ")))))</f>
        <v>#N/A</v>
      </c>
      <c r="N62" s="97" t="e">
        <f t="shared" ref="N62" si="186">ROUND((K62-K63)/2,2)</f>
        <v>#N/A</v>
      </c>
      <c r="O62" s="94" t="e">
        <f t="shared" ref="O62" si="187">IF(N62&gt;=0.4,"Very Good Item",IF(N62&gt;=0.3,"Good Item",IF(N62&gt;=0.2,"Subject to Improvement",IF(N62&gt;=-1,"Revise/ Reject"," "))))</f>
        <v>#N/A</v>
      </c>
    </row>
    <row r="63" spans="1:15" x14ac:dyDescent="0.3">
      <c r="A63" s="106"/>
      <c r="B63" s="3" t="s">
        <v>5</v>
      </c>
      <c r="C63" s="7">
        <f t="shared" ref="C63" si="188">D62</f>
        <v>0</v>
      </c>
      <c r="D63" s="106"/>
      <c r="E63" s="6"/>
      <c r="F63" s="6"/>
      <c r="G63" s="6"/>
      <c r="H63" s="6"/>
      <c r="I63" s="6"/>
      <c r="J63" s="6" t="e">
        <f>HLOOKUP(C63,$E$13:$I$113,51,TRUE)</f>
        <v>#N/A</v>
      </c>
      <c r="K63" s="3" t="e">
        <f t="shared" ref="K63" si="189">ROUND(J63/$H$10,2)</f>
        <v>#N/A</v>
      </c>
      <c r="L63" s="98"/>
      <c r="M63" s="95"/>
      <c r="N63" s="98"/>
      <c r="O63" s="95"/>
    </row>
    <row r="64" spans="1:15" ht="15" customHeight="1" x14ac:dyDescent="0.3">
      <c r="A64" s="106">
        <v>26</v>
      </c>
      <c r="B64" s="3" t="s">
        <v>4</v>
      </c>
      <c r="C64" s="7">
        <f t="shared" ref="C64" si="190">D64</f>
        <v>0</v>
      </c>
      <c r="D64" s="106"/>
      <c r="E64" s="6"/>
      <c r="F64" s="6"/>
      <c r="G64" s="6"/>
      <c r="H64" s="6"/>
      <c r="I64" s="6"/>
      <c r="J64" s="6" t="e">
        <f>HLOOKUP(C64,$E$13:$I$113,52,TRUE)</f>
        <v>#N/A</v>
      </c>
      <c r="K64" s="3" t="e">
        <f t="shared" ref="K64" si="191">ROUND(J64/$F$10,2)</f>
        <v>#N/A</v>
      </c>
      <c r="L64" s="97" t="e">
        <f t="shared" ref="L64" si="192">ROUND((K64+K65)/2,2)</f>
        <v>#N/A</v>
      </c>
      <c r="M64" s="94" t="e">
        <f t="shared" ref="M64" si="193">IF(L64&gt;=0.86,"Very Easy/ Revise",IF(L64&gt;=0.71,"Easy/ Retain",IF(L64&gt;=0.4,"Average/ Retain",IF(L64&gt;=0.15,"Difficult/ Retain",IF(L64&gt;=0,"Very Difficult/ Revise"," ")))))</f>
        <v>#N/A</v>
      </c>
      <c r="N64" s="97" t="e">
        <f t="shared" ref="N64" si="194">ROUND((K64-K65)/2,2)</f>
        <v>#N/A</v>
      </c>
      <c r="O64" s="94" t="e">
        <f t="shared" ref="O64" si="195">IF(N64&gt;=0.4,"Very Good Item",IF(N64&gt;=0.3,"Good Item",IF(N64&gt;=0.2,"Subject to Improvement",IF(N64&gt;=-1,"Revise/ Reject"," "))))</f>
        <v>#N/A</v>
      </c>
    </row>
    <row r="65" spans="1:15" x14ac:dyDescent="0.3">
      <c r="A65" s="106"/>
      <c r="B65" s="3" t="s">
        <v>5</v>
      </c>
      <c r="C65" s="7">
        <f t="shared" ref="C65" si="196">D64</f>
        <v>0</v>
      </c>
      <c r="D65" s="106"/>
      <c r="E65" s="6"/>
      <c r="F65" s="6"/>
      <c r="G65" s="6"/>
      <c r="H65" s="6"/>
      <c r="I65" s="6"/>
      <c r="J65" s="6" t="e">
        <f>HLOOKUP(C65,$E$13:$I$113,53,TRUE)</f>
        <v>#N/A</v>
      </c>
      <c r="K65" s="3" t="e">
        <f t="shared" ref="K65" si="197">ROUND(J65/$H$10,2)</f>
        <v>#N/A</v>
      </c>
      <c r="L65" s="98"/>
      <c r="M65" s="95"/>
      <c r="N65" s="98"/>
      <c r="O65" s="95"/>
    </row>
    <row r="66" spans="1:15" ht="15" customHeight="1" x14ac:dyDescent="0.3">
      <c r="A66" s="106">
        <v>27</v>
      </c>
      <c r="B66" s="3" t="s">
        <v>4</v>
      </c>
      <c r="C66" s="7">
        <f t="shared" ref="C66" si="198">D66</f>
        <v>0</v>
      </c>
      <c r="D66" s="106"/>
      <c r="E66" s="6"/>
      <c r="F66" s="6"/>
      <c r="G66" s="6"/>
      <c r="H66" s="6"/>
      <c r="I66" s="6"/>
      <c r="J66" s="6" t="e">
        <f>HLOOKUP(C66,$E$13:$I$113,54,TRUE)</f>
        <v>#N/A</v>
      </c>
      <c r="K66" s="3" t="e">
        <f t="shared" ref="K66" si="199">ROUND(J66/$F$10,2)</f>
        <v>#N/A</v>
      </c>
      <c r="L66" s="97" t="e">
        <f t="shared" ref="L66" si="200">ROUND((K66+K67)/2,2)</f>
        <v>#N/A</v>
      </c>
      <c r="M66" s="94" t="e">
        <f t="shared" ref="M66" si="201">IF(L66&gt;=0.86,"Very Easy/ Revise",IF(L66&gt;=0.71,"Easy/ Retain",IF(L66&gt;=0.4,"Average/ Retain",IF(L66&gt;=0.15,"Difficult/ Retain",IF(L66&gt;=0,"Very Difficult/ Revise"," ")))))</f>
        <v>#N/A</v>
      </c>
      <c r="N66" s="97" t="e">
        <f t="shared" ref="N66" si="202">ROUND((K66-K67)/2,2)</f>
        <v>#N/A</v>
      </c>
      <c r="O66" s="94" t="e">
        <f t="shared" ref="O66" si="203">IF(N66&gt;=0.4,"Very Good Item",IF(N66&gt;=0.3,"Good Item",IF(N66&gt;=0.2,"Subject to Improvement",IF(N66&gt;=-1,"Revise/ Reject"," "))))</f>
        <v>#N/A</v>
      </c>
    </row>
    <row r="67" spans="1:15" x14ac:dyDescent="0.3">
      <c r="A67" s="106"/>
      <c r="B67" s="3" t="s">
        <v>5</v>
      </c>
      <c r="C67" s="7">
        <f t="shared" ref="C67" si="204">D66</f>
        <v>0</v>
      </c>
      <c r="D67" s="106"/>
      <c r="E67" s="6"/>
      <c r="F67" s="6"/>
      <c r="G67" s="6"/>
      <c r="H67" s="6"/>
      <c r="I67" s="6"/>
      <c r="J67" s="6" t="e">
        <f>HLOOKUP(C67,$E$13:$I$113,55,TRUE)</f>
        <v>#N/A</v>
      </c>
      <c r="K67" s="3" t="e">
        <f t="shared" ref="K67" si="205">ROUND(J67/$H$10,2)</f>
        <v>#N/A</v>
      </c>
      <c r="L67" s="98"/>
      <c r="M67" s="95"/>
      <c r="N67" s="98"/>
      <c r="O67" s="95"/>
    </row>
    <row r="68" spans="1:15" ht="15" customHeight="1" x14ac:dyDescent="0.3">
      <c r="A68" s="106">
        <v>28</v>
      </c>
      <c r="B68" s="3" t="s">
        <v>4</v>
      </c>
      <c r="C68" s="7">
        <f t="shared" ref="C68" si="206">D68</f>
        <v>0</v>
      </c>
      <c r="D68" s="106"/>
      <c r="E68" s="6"/>
      <c r="F68" s="6"/>
      <c r="G68" s="6"/>
      <c r="H68" s="6"/>
      <c r="I68" s="6"/>
      <c r="J68" s="6" t="e">
        <f>HLOOKUP(C68,$E$13:$I$113,56,TRUE)</f>
        <v>#N/A</v>
      </c>
      <c r="K68" s="3" t="e">
        <f t="shared" ref="K68" si="207">ROUND(J68/$F$10,2)</f>
        <v>#N/A</v>
      </c>
      <c r="L68" s="97" t="e">
        <f t="shared" ref="L68" si="208">ROUND((K68+K69)/2,2)</f>
        <v>#N/A</v>
      </c>
      <c r="M68" s="94" t="e">
        <f t="shared" ref="M68" si="209">IF(L68&gt;=0.86,"Very Easy/ Revise",IF(L68&gt;=0.71,"Easy/ Retain",IF(L68&gt;=0.4,"Average/ Retain",IF(L68&gt;=0.15,"Difficult/ Retain",IF(L68&gt;=0,"Very Difficult/ Revise"," ")))))</f>
        <v>#N/A</v>
      </c>
      <c r="N68" s="97" t="e">
        <f t="shared" ref="N68" si="210">ROUND((K68-K69)/2,2)</f>
        <v>#N/A</v>
      </c>
      <c r="O68" s="94" t="e">
        <f t="shared" ref="O68" si="211">IF(N68&gt;=0.4,"Very Good Item",IF(N68&gt;=0.3,"Good Item",IF(N68&gt;=0.2,"Subject to Improvement",IF(N68&gt;=-1,"Revise/ Reject"," "))))</f>
        <v>#N/A</v>
      </c>
    </row>
    <row r="69" spans="1:15" x14ac:dyDescent="0.3">
      <c r="A69" s="106"/>
      <c r="B69" s="3" t="s">
        <v>5</v>
      </c>
      <c r="C69" s="7">
        <f t="shared" ref="C69" si="212">D68</f>
        <v>0</v>
      </c>
      <c r="D69" s="106"/>
      <c r="E69" s="6"/>
      <c r="F69" s="6"/>
      <c r="G69" s="6"/>
      <c r="H69" s="6"/>
      <c r="I69" s="6"/>
      <c r="J69" s="6" t="e">
        <f>HLOOKUP(C69,$E$13:$I$113,57,TRUE)</f>
        <v>#N/A</v>
      </c>
      <c r="K69" s="3" t="e">
        <f t="shared" ref="K69" si="213">ROUND(J69/$H$10,2)</f>
        <v>#N/A</v>
      </c>
      <c r="L69" s="98"/>
      <c r="M69" s="95"/>
      <c r="N69" s="98"/>
      <c r="O69" s="95"/>
    </row>
    <row r="70" spans="1:15" x14ac:dyDescent="0.3">
      <c r="A70" s="106">
        <v>29</v>
      </c>
      <c r="B70" s="3" t="s">
        <v>4</v>
      </c>
      <c r="C70" s="7">
        <f t="shared" ref="C70" si="214">D70</f>
        <v>0</v>
      </c>
      <c r="D70" s="106"/>
      <c r="E70" s="6"/>
      <c r="F70" s="6"/>
      <c r="G70" s="6"/>
      <c r="H70" s="6"/>
      <c r="I70" s="6"/>
      <c r="J70" s="6" t="e">
        <f>HLOOKUP(C70,$E$13:$I$113,58,TRUE)</f>
        <v>#N/A</v>
      </c>
      <c r="K70" s="3" t="e">
        <f t="shared" ref="K70" si="215">ROUND(J70/$F$10,2)</f>
        <v>#N/A</v>
      </c>
      <c r="L70" s="97" t="e">
        <f t="shared" ref="L70" si="216">ROUND((K70+K71)/2,2)</f>
        <v>#N/A</v>
      </c>
      <c r="M70" s="94" t="e">
        <f t="shared" ref="M70" si="217">IF(L70&gt;=0.86,"Very Easy/ Revise",IF(L70&gt;=0.71,"Easy/ Retain",IF(L70&gt;=0.4,"Average/ Retain",IF(L70&gt;=0.15,"Difficult/ Retain",IF(L70&gt;=0,"Very Difficult/ Revise"," ")))))</f>
        <v>#N/A</v>
      </c>
      <c r="N70" s="97" t="e">
        <f t="shared" ref="N70" si="218">ROUND((K70-K71)/2,2)</f>
        <v>#N/A</v>
      </c>
      <c r="O70" s="94" t="e">
        <f t="shared" ref="O70" si="219">IF(N70&gt;=0.4,"Very Good Item",IF(N70&gt;=0.3,"Good Item",IF(N70&gt;=0.2,"Subject to Improvement",IF(N70&gt;=-1,"Revise/ Reject"," "))))</f>
        <v>#N/A</v>
      </c>
    </row>
    <row r="71" spans="1:15" x14ac:dyDescent="0.3">
      <c r="A71" s="106"/>
      <c r="B71" s="3" t="s">
        <v>5</v>
      </c>
      <c r="C71" s="7">
        <f t="shared" ref="C71" si="220">D70</f>
        <v>0</v>
      </c>
      <c r="D71" s="106"/>
      <c r="E71" s="6"/>
      <c r="F71" s="6"/>
      <c r="G71" s="6"/>
      <c r="H71" s="6"/>
      <c r="I71" s="6"/>
      <c r="J71" s="6" t="e">
        <f>HLOOKUP(C71,$E$13:$I$113,59,TRUE)</f>
        <v>#N/A</v>
      </c>
      <c r="K71" s="3" t="e">
        <f t="shared" ref="K71" si="221">ROUND(J71/$H$10,2)</f>
        <v>#N/A</v>
      </c>
      <c r="L71" s="98"/>
      <c r="M71" s="95"/>
      <c r="N71" s="98"/>
      <c r="O71" s="95"/>
    </row>
    <row r="72" spans="1:15" ht="15" customHeight="1" x14ac:dyDescent="0.3">
      <c r="A72" s="106">
        <v>30</v>
      </c>
      <c r="B72" s="3" t="s">
        <v>4</v>
      </c>
      <c r="C72" s="7">
        <f t="shared" ref="C72" si="222">D72</f>
        <v>0</v>
      </c>
      <c r="D72" s="106"/>
      <c r="E72" s="6"/>
      <c r="F72" s="6"/>
      <c r="G72" s="6"/>
      <c r="H72" s="6"/>
      <c r="I72" s="6"/>
      <c r="J72" s="6" t="e">
        <f>HLOOKUP(C72,$E$13:$I$113,60,TRUE)</f>
        <v>#N/A</v>
      </c>
      <c r="K72" s="3" t="e">
        <f t="shared" ref="K72" si="223">ROUND(J72/$F$10,2)</f>
        <v>#N/A</v>
      </c>
      <c r="L72" s="97" t="e">
        <f t="shared" ref="L72" si="224">ROUND((K72+K73)/2,2)</f>
        <v>#N/A</v>
      </c>
      <c r="M72" s="94" t="e">
        <f t="shared" ref="M72" si="225">IF(L72&gt;=0.86,"Very Easy/ Revise",IF(L72&gt;=0.71,"Easy/ Retain",IF(L72&gt;=0.4,"Average/ Retain",IF(L72&gt;=0.15,"Difficult/ Retain",IF(L72&gt;=0,"Very Difficult/ Revise"," ")))))</f>
        <v>#N/A</v>
      </c>
      <c r="N72" s="97" t="e">
        <f t="shared" ref="N72" si="226">ROUND((K72-K73)/2,2)</f>
        <v>#N/A</v>
      </c>
      <c r="O72" s="94" t="e">
        <f t="shared" ref="O72" si="227">IF(N72&gt;=0.4,"Very Good Item",IF(N72&gt;=0.3,"Good Item",IF(N72&gt;=0.2,"Subject to Improvement",IF(N72&gt;=-1,"Revise/ Reject"," "))))</f>
        <v>#N/A</v>
      </c>
    </row>
    <row r="73" spans="1:15" x14ac:dyDescent="0.3">
      <c r="A73" s="106"/>
      <c r="B73" s="3" t="s">
        <v>5</v>
      </c>
      <c r="C73" s="7">
        <f t="shared" ref="C73" si="228">D72</f>
        <v>0</v>
      </c>
      <c r="D73" s="106"/>
      <c r="E73" s="6"/>
      <c r="F73" s="6"/>
      <c r="G73" s="6"/>
      <c r="H73" s="6"/>
      <c r="I73" s="6"/>
      <c r="J73" s="6" t="e">
        <f>HLOOKUP(C73,$E$13:$I$113,61,TRUE)</f>
        <v>#N/A</v>
      </c>
      <c r="K73" s="3" t="e">
        <f t="shared" ref="K73" si="229">ROUND(J73/$H$10,2)</f>
        <v>#N/A</v>
      </c>
      <c r="L73" s="98"/>
      <c r="M73" s="95"/>
      <c r="N73" s="98"/>
      <c r="O73" s="95"/>
    </row>
    <row r="74" spans="1:15" ht="15" customHeight="1" x14ac:dyDescent="0.3">
      <c r="A74" s="106">
        <v>31</v>
      </c>
      <c r="B74" s="3" t="s">
        <v>4</v>
      </c>
      <c r="C74" s="7">
        <f t="shared" ref="C74" si="230">D74</f>
        <v>0</v>
      </c>
      <c r="D74" s="106"/>
      <c r="E74" s="6"/>
      <c r="F74" s="6"/>
      <c r="G74" s="6"/>
      <c r="H74" s="6"/>
      <c r="I74" s="6"/>
      <c r="J74" s="6" t="e">
        <f>HLOOKUP(C74,$E$13:$I$113,62,TRUE)</f>
        <v>#N/A</v>
      </c>
      <c r="K74" s="3" t="e">
        <f t="shared" ref="K74" si="231">ROUND(J74/$F$10,2)</f>
        <v>#N/A</v>
      </c>
      <c r="L74" s="97" t="e">
        <f t="shared" ref="L74" si="232">ROUND((K74+K75)/2,2)</f>
        <v>#N/A</v>
      </c>
      <c r="M74" s="94" t="e">
        <f t="shared" ref="M74" si="233">IF(L74&gt;=0.86,"Very Easy/ Revise",IF(L74&gt;=0.71,"Easy/ Retain",IF(L74&gt;=0.4,"Average/ Retain",IF(L74&gt;=0.15,"Difficult/ Retain",IF(L74&gt;=0,"Very Difficult/ Revise"," ")))))</f>
        <v>#N/A</v>
      </c>
      <c r="N74" s="97" t="e">
        <f t="shared" ref="N74" si="234">ROUND((K74-K75)/2,2)</f>
        <v>#N/A</v>
      </c>
      <c r="O74" s="94" t="e">
        <f t="shared" ref="O74" si="235">IF(N74&gt;=0.4,"Very Good Item",IF(N74&gt;=0.3,"Good Item",IF(N74&gt;=0.2,"Subject to Improvement",IF(N74&gt;=-1,"Revise/ Reject"," "))))</f>
        <v>#N/A</v>
      </c>
    </row>
    <row r="75" spans="1:15" x14ac:dyDescent="0.3">
      <c r="A75" s="106"/>
      <c r="B75" s="3" t="s">
        <v>5</v>
      </c>
      <c r="C75" s="7">
        <f t="shared" ref="C75" si="236">D74</f>
        <v>0</v>
      </c>
      <c r="D75" s="106"/>
      <c r="E75" s="6"/>
      <c r="F75" s="6"/>
      <c r="G75" s="6"/>
      <c r="H75" s="6"/>
      <c r="I75" s="6"/>
      <c r="J75" s="6" t="e">
        <f>HLOOKUP(C75,$E$13:$I$113,63,TRUE)</f>
        <v>#N/A</v>
      </c>
      <c r="K75" s="3" t="e">
        <f t="shared" ref="K75" si="237">ROUND(J75/$H$10,2)</f>
        <v>#N/A</v>
      </c>
      <c r="L75" s="98"/>
      <c r="M75" s="95"/>
      <c r="N75" s="98"/>
      <c r="O75" s="95"/>
    </row>
    <row r="76" spans="1:15" ht="15" customHeight="1" x14ac:dyDescent="0.3">
      <c r="A76" s="106">
        <v>32</v>
      </c>
      <c r="B76" s="3" t="s">
        <v>4</v>
      </c>
      <c r="C76" s="7">
        <f t="shared" ref="C76" si="238">D76</f>
        <v>0</v>
      </c>
      <c r="D76" s="106"/>
      <c r="E76" s="6"/>
      <c r="F76" s="6"/>
      <c r="G76" s="6"/>
      <c r="H76" s="6"/>
      <c r="I76" s="6"/>
      <c r="J76" s="6" t="e">
        <f>HLOOKUP(C76,$E$13:$I$113,64,TRUE)</f>
        <v>#N/A</v>
      </c>
      <c r="K76" s="3" t="e">
        <f t="shared" ref="K76" si="239">ROUND(J76/$F$10,2)</f>
        <v>#N/A</v>
      </c>
      <c r="L76" s="97" t="e">
        <f t="shared" ref="L76" si="240">ROUND((K76+K77)/2,2)</f>
        <v>#N/A</v>
      </c>
      <c r="M76" s="94" t="e">
        <f t="shared" ref="M76" si="241">IF(L76&gt;=0.86,"Very Easy/ Revise",IF(L76&gt;=0.71,"Easy/ Retain",IF(L76&gt;=0.4,"Average/ Retain",IF(L76&gt;=0.15,"Difficult/ Retain",IF(L76&gt;=0,"Very Difficult/ Revise"," ")))))</f>
        <v>#N/A</v>
      </c>
      <c r="N76" s="97" t="e">
        <f t="shared" ref="N76" si="242">ROUND((K76-K77)/2,2)</f>
        <v>#N/A</v>
      </c>
      <c r="O76" s="94" t="e">
        <f t="shared" ref="O76" si="243">IF(N76&gt;=0.4,"Very Good Item",IF(N76&gt;=0.3,"Good Item",IF(N76&gt;=0.2,"Subject to Improvement",IF(N76&gt;=-1,"Revise/ Reject"," "))))</f>
        <v>#N/A</v>
      </c>
    </row>
    <row r="77" spans="1:15" x14ac:dyDescent="0.3">
      <c r="A77" s="106"/>
      <c r="B77" s="3" t="s">
        <v>5</v>
      </c>
      <c r="C77" s="7">
        <f t="shared" ref="C77" si="244">D76</f>
        <v>0</v>
      </c>
      <c r="D77" s="106"/>
      <c r="E77" s="6"/>
      <c r="F77" s="6"/>
      <c r="G77" s="6"/>
      <c r="H77" s="6"/>
      <c r="I77" s="6"/>
      <c r="J77" s="6" t="e">
        <f>HLOOKUP(C77,$E$13:$I$113,65,TRUE)</f>
        <v>#N/A</v>
      </c>
      <c r="K77" s="3" t="e">
        <f t="shared" ref="K77" si="245">ROUND(J77/$H$10,2)</f>
        <v>#N/A</v>
      </c>
      <c r="L77" s="98"/>
      <c r="M77" s="95"/>
      <c r="N77" s="98"/>
      <c r="O77" s="95"/>
    </row>
    <row r="78" spans="1:15" ht="15" customHeight="1" x14ac:dyDescent="0.3">
      <c r="A78" s="106">
        <v>33</v>
      </c>
      <c r="B78" s="3" t="s">
        <v>4</v>
      </c>
      <c r="C78" s="7">
        <f t="shared" ref="C78" si="246">D78</f>
        <v>0</v>
      </c>
      <c r="D78" s="106"/>
      <c r="E78" s="6"/>
      <c r="F78" s="6"/>
      <c r="G78" s="6"/>
      <c r="H78" s="6"/>
      <c r="I78" s="6"/>
      <c r="J78" s="6" t="e">
        <f>HLOOKUP(C78,$E$13:$I$113,66,TRUE)</f>
        <v>#N/A</v>
      </c>
      <c r="K78" s="3" t="e">
        <f t="shared" ref="K78" si="247">ROUND(J78/$F$10,2)</f>
        <v>#N/A</v>
      </c>
      <c r="L78" s="97" t="e">
        <f t="shared" ref="L78" si="248">ROUND((K78+K79)/2,2)</f>
        <v>#N/A</v>
      </c>
      <c r="M78" s="94" t="e">
        <f t="shared" ref="M78" si="249">IF(L78&gt;=0.86,"Very Easy/ Revise",IF(L78&gt;=0.71,"Easy/ Retain",IF(L78&gt;=0.4,"Average/ Retain",IF(L78&gt;=0.15,"Difficult/ Retain",IF(L78&gt;=0,"Very Difficult/ Revise"," ")))))</f>
        <v>#N/A</v>
      </c>
      <c r="N78" s="97" t="e">
        <f t="shared" ref="N78" si="250">ROUND((K78-K79)/2,2)</f>
        <v>#N/A</v>
      </c>
      <c r="O78" s="94" t="e">
        <f t="shared" ref="O78" si="251">IF(N78&gt;=0.4,"Very Good Item",IF(N78&gt;=0.3,"Good Item",IF(N78&gt;=0.2,"Subject to Improvement",IF(N78&gt;=-1,"Revise/ Reject"," "))))</f>
        <v>#N/A</v>
      </c>
    </row>
    <row r="79" spans="1:15" x14ac:dyDescent="0.3">
      <c r="A79" s="106"/>
      <c r="B79" s="3" t="s">
        <v>5</v>
      </c>
      <c r="C79" s="7">
        <f t="shared" ref="C79" si="252">D78</f>
        <v>0</v>
      </c>
      <c r="D79" s="106"/>
      <c r="E79" s="6"/>
      <c r="F79" s="6"/>
      <c r="G79" s="6"/>
      <c r="H79" s="6"/>
      <c r="I79" s="6"/>
      <c r="J79" s="6" t="e">
        <f>HLOOKUP(C79,$E$13:$I$113,67,TRUE)</f>
        <v>#N/A</v>
      </c>
      <c r="K79" s="3" t="e">
        <f t="shared" ref="K79" si="253">ROUND(J79/$H$10,2)</f>
        <v>#N/A</v>
      </c>
      <c r="L79" s="98"/>
      <c r="M79" s="95"/>
      <c r="N79" s="98"/>
      <c r="O79" s="95"/>
    </row>
    <row r="80" spans="1:15" ht="15" customHeight="1" x14ac:dyDescent="0.3">
      <c r="A80" s="106">
        <v>34</v>
      </c>
      <c r="B80" s="3" t="s">
        <v>4</v>
      </c>
      <c r="C80" s="7">
        <f t="shared" ref="C80" si="254">D80</f>
        <v>0</v>
      </c>
      <c r="D80" s="106"/>
      <c r="E80" s="6"/>
      <c r="F80" s="6"/>
      <c r="G80" s="6"/>
      <c r="H80" s="6"/>
      <c r="I80" s="6"/>
      <c r="J80" s="6" t="e">
        <f>HLOOKUP(C80,$E$13:$I$113,68,TRUE)</f>
        <v>#N/A</v>
      </c>
      <c r="K80" s="3" t="e">
        <f t="shared" ref="K80" si="255">ROUND(J80/$F$10,2)</f>
        <v>#N/A</v>
      </c>
      <c r="L80" s="97" t="e">
        <f t="shared" ref="L80" si="256">ROUND((K80+K81)/2,2)</f>
        <v>#N/A</v>
      </c>
      <c r="M80" s="94" t="e">
        <f t="shared" ref="M80" si="257">IF(L80&gt;=0.86,"Very Easy/ Revise",IF(L80&gt;=0.71,"Easy/ Retain",IF(L80&gt;=0.4,"Average/ Retain",IF(L80&gt;=0.15,"Difficult/ Retain",IF(L80&gt;=0,"Very Difficult/ Revise"," ")))))</f>
        <v>#N/A</v>
      </c>
      <c r="N80" s="97" t="e">
        <f t="shared" ref="N80" si="258">ROUND((K80-K81)/2,2)</f>
        <v>#N/A</v>
      </c>
      <c r="O80" s="94" t="e">
        <f t="shared" ref="O80" si="259">IF(N80&gt;=0.4,"Very Good Item",IF(N80&gt;=0.3,"Good Item",IF(N80&gt;=0.2,"Subject to Improvement",IF(N80&gt;=-1,"Revise/ Reject"," "))))</f>
        <v>#N/A</v>
      </c>
    </row>
    <row r="81" spans="1:15" x14ac:dyDescent="0.3">
      <c r="A81" s="106"/>
      <c r="B81" s="3" t="s">
        <v>5</v>
      </c>
      <c r="C81" s="7">
        <f t="shared" ref="C81" si="260">D80</f>
        <v>0</v>
      </c>
      <c r="D81" s="106"/>
      <c r="E81" s="6"/>
      <c r="F81" s="6"/>
      <c r="G81" s="6"/>
      <c r="H81" s="6"/>
      <c r="I81" s="6"/>
      <c r="J81" s="6" t="e">
        <f>HLOOKUP(C81,$E$13:$I$113,69,TRUE)</f>
        <v>#N/A</v>
      </c>
      <c r="K81" s="3" t="e">
        <f t="shared" ref="K81" si="261">ROUND(J81/$H$10,2)</f>
        <v>#N/A</v>
      </c>
      <c r="L81" s="98"/>
      <c r="M81" s="95"/>
      <c r="N81" s="98"/>
      <c r="O81" s="95"/>
    </row>
    <row r="82" spans="1:15" ht="15" customHeight="1" x14ac:dyDescent="0.3">
      <c r="A82" s="106">
        <v>35</v>
      </c>
      <c r="B82" s="3" t="s">
        <v>4</v>
      </c>
      <c r="C82" s="7">
        <f t="shared" ref="C82" si="262">D82</f>
        <v>0</v>
      </c>
      <c r="D82" s="106"/>
      <c r="E82" s="6"/>
      <c r="F82" s="6"/>
      <c r="G82" s="6"/>
      <c r="H82" s="6"/>
      <c r="I82" s="6"/>
      <c r="J82" s="6" t="e">
        <f>HLOOKUP(C82,$E$13:$I$113,70,TRUE)</f>
        <v>#N/A</v>
      </c>
      <c r="K82" s="3" t="e">
        <f t="shared" ref="K82" si="263">ROUND(J82/$F$10,2)</f>
        <v>#N/A</v>
      </c>
      <c r="L82" s="97" t="e">
        <f t="shared" ref="L82" si="264">ROUND((K82+K83)/2,2)</f>
        <v>#N/A</v>
      </c>
      <c r="M82" s="94" t="e">
        <f t="shared" ref="M82" si="265">IF(L82&gt;=0.86,"Very Easy/ Revise",IF(L82&gt;=0.71,"Easy/ Retain",IF(L82&gt;=0.4,"Average/ Retain",IF(L82&gt;=0.15,"Difficult/ Retain",IF(L82&gt;=0,"Very Difficult/ Revise"," ")))))</f>
        <v>#N/A</v>
      </c>
      <c r="N82" s="97" t="e">
        <f t="shared" ref="N82" si="266">ROUND((K82-K83)/2,2)</f>
        <v>#N/A</v>
      </c>
      <c r="O82" s="94" t="e">
        <f t="shared" ref="O82" si="267">IF(N82&gt;=0.4,"Very Good Item",IF(N82&gt;=0.3,"Good Item",IF(N82&gt;=0.2,"Subject to Improvement",IF(N82&gt;=-1,"Revise/ Reject"," "))))</f>
        <v>#N/A</v>
      </c>
    </row>
    <row r="83" spans="1:15" x14ac:dyDescent="0.3">
      <c r="A83" s="106"/>
      <c r="B83" s="3" t="s">
        <v>5</v>
      </c>
      <c r="C83" s="7">
        <f t="shared" ref="C83" si="268">D82</f>
        <v>0</v>
      </c>
      <c r="D83" s="106"/>
      <c r="E83" s="6"/>
      <c r="F83" s="6"/>
      <c r="G83" s="6"/>
      <c r="H83" s="6"/>
      <c r="I83" s="6"/>
      <c r="J83" s="6" t="e">
        <f>HLOOKUP(C83,$E$13:$I$113,71,TRUE)</f>
        <v>#N/A</v>
      </c>
      <c r="K83" s="3" t="e">
        <f t="shared" ref="K83" si="269">ROUND(J83/$H$10,2)</f>
        <v>#N/A</v>
      </c>
      <c r="L83" s="98"/>
      <c r="M83" s="95"/>
      <c r="N83" s="98"/>
      <c r="O83" s="95"/>
    </row>
    <row r="84" spans="1:15" x14ac:dyDescent="0.3">
      <c r="A84" s="106">
        <v>36</v>
      </c>
      <c r="B84" s="3" t="s">
        <v>4</v>
      </c>
      <c r="C84" s="7">
        <f t="shared" ref="C84" si="270">D84</f>
        <v>0</v>
      </c>
      <c r="D84" s="106"/>
      <c r="E84" s="6"/>
      <c r="F84" s="6"/>
      <c r="G84" s="6"/>
      <c r="H84" s="6"/>
      <c r="I84" s="6"/>
      <c r="J84" s="6" t="e">
        <f t="shared" ref="J84" si="271">HLOOKUP(C84,$E$13:$I$113,70,TRUE)</f>
        <v>#N/A</v>
      </c>
      <c r="K84" s="3" t="e">
        <f t="shared" ref="K84" si="272">ROUND(J84/$F$10,2)</f>
        <v>#N/A</v>
      </c>
      <c r="L84" s="97" t="e">
        <f t="shared" ref="L84" si="273">ROUND((K84+K85)/2,2)</f>
        <v>#N/A</v>
      </c>
      <c r="M84" s="94" t="e">
        <f t="shared" ref="M84" si="274">IF(L84&gt;=0.86,"Very Easy/ Revise",IF(L84&gt;=0.71,"Easy/ Retain",IF(L84&gt;=0.4,"Average/ Retain",IF(L84&gt;=0.15,"Difficult/ Retain",IF(L84&gt;=0,"Very Difficult/ Revise"," ")))))</f>
        <v>#N/A</v>
      </c>
      <c r="N84" s="97" t="e">
        <f t="shared" ref="N84" si="275">ROUND((K84-K85)/2,2)</f>
        <v>#N/A</v>
      </c>
      <c r="O84" s="94" t="e">
        <f t="shared" ref="O84" si="276">IF(N84&gt;=0.4,"Very Good Item",IF(N84&gt;=0.3,"Good Item",IF(N84&gt;=0.2,"Subject to Improvement",IF(N84&gt;=-1,"Revise/ Reject"," "))))</f>
        <v>#N/A</v>
      </c>
    </row>
    <row r="85" spans="1:15" x14ac:dyDescent="0.3">
      <c r="A85" s="106"/>
      <c r="B85" s="3" t="s">
        <v>5</v>
      </c>
      <c r="C85" s="7">
        <f t="shared" ref="C85" si="277">D84</f>
        <v>0</v>
      </c>
      <c r="D85" s="106"/>
      <c r="E85" s="6"/>
      <c r="F85" s="6"/>
      <c r="G85" s="6"/>
      <c r="H85" s="6"/>
      <c r="I85" s="6"/>
      <c r="J85" s="6" t="e">
        <f t="shared" ref="J85" si="278">HLOOKUP(C85,$E$13:$I$113,71,TRUE)</f>
        <v>#N/A</v>
      </c>
      <c r="K85" s="3" t="e">
        <f t="shared" ref="K85" si="279">ROUND(J85/$H$10,2)</f>
        <v>#N/A</v>
      </c>
      <c r="L85" s="98"/>
      <c r="M85" s="95"/>
      <c r="N85" s="98"/>
      <c r="O85" s="95"/>
    </row>
    <row r="86" spans="1:15" x14ac:dyDescent="0.3">
      <c r="A86" s="106">
        <v>37</v>
      </c>
      <c r="B86" s="3" t="s">
        <v>4</v>
      </c>
      <c r="C86" s="7">
        <f t="shared" ref="C86" si="280">D86</f>
        <v>0</v>
      </c>
      <c r="D86" s="106"/>
      <c r="E86" s="6"/>
      <c r="F86" s="6"/>
      <c r="G86" s="6"/>
      <c r="H86" s="6"/>
      <c r="I86" s="6"/>
      <c r="J86" s="6" t="e">
        <f t="shared" ref="J86" si="281">HLOOKUP(C86,$E$13:$I$113,70,TRUE)</f>
        <v>#N/A</v>
      </c>
      <c r="K86" s="3" t="e">
        <f t="shared" ref="K86" si="282">ROUND(J86/$F$10,2)</f>
        <v>#N/A</v>
      </c>
      <c r="L86" s="97" t="e">
        <f t="shared" ref="L86" si="283">ROUND((K86+K87)/2,2)</f>
        <v>#N/A</v>
      </c>
      <c r="M86" s="94" t="e">
        <f t="shared" ref="M86" si="284">IF(L86&gt;=0.86,"Very Easy/ Revise",IF(L86&gt;=0.71,"Easy/ Retain",IF(L86&gt;=0.4,"Average/ Retain",IF(L86&gt;=0.15,"Difficult/ Retain",IF(L86&gt;=0,"Very Difficult/ Revise"," ")))))</f>
        <v>#N/A</v>
      </c>
      <c r="N86" s="97" t="e">
        <f t="shared" ref="N86" si="285">ROUND((K86-K87)/2,2)</f>
        <v>#N/A</v>
      </c>
      <c r="O86" s="94" t="e">
        <f t="shared" ref="O86" si="286">IF(N86&gt;=0.4,"Very Good Item",IF(N86&gt;=0.3,"Good Item",IF(N86&gt;=0.2,"Subject to Improvement",IF(N86&gt;=-1,"Revise/ Reject"," "))))</f>
        <v>#N/A</v>
      </c>
    </row>
    <row r="87" spans="1:15" x14ac:dyDescent="0.3">
      <c r="A87" s="106"/>
      <c r="B87" s="3" t="s">
        <v>5</v>
      </c>
      <c r="C87" s="7">
        <f t="shared" ref="C87" si="287">D86</f>
        <v>0</v>
      </c>
      <c r="D87" s="106"/>
      <c r="E87" s="6"/>
      <c r="F87" s="6"/>
      <c r="G87" s="6"/>
      <c r="H87" s="6"/>
      <c r="I87" s="6"/>
      <c r="J87" s="6" t="e">
        <f t="shared" ref="J87" si="288">HLOOKUP(C87,$E$13:$I$113,71,TRUE)</f>
        <v>#N/A</v>
      </c>
      <c r="K87" s="3" t="e">
        <f t="shared" ref="K87" si="289">ROUND(J87/$H$10,2)</f>
        <v>#N/A</v>
      </c>
      <c r="L87" s="98"/>
      <c r="M87" s="95"/>
      <c r="N87" s="98"/>
      <c r="O87" s="95"/>
    </row>
    <row r="88" spans="1:15" x14ac:dyDescent="0.3">
      <c r="A88" s="106">
        <v>38</v>
      </c>
      <c r="B88" s="3" t="s">
        <v>4</v>
      </c>
      <c r="C88" s="7">
        <f t="shared" ref="C88" si="290">D88</f>
        <v>0</v>
      </c>
      <c r="D88" s="106"/>
      <c r="E88" s="6"/>
      <c r="F88" s="6"/>
      <c r="G88" s="6"/>
      <c r="H88" s="6"/>
      <c r="I88" s="6"/>
      <c r="J88" s="6" t="e">
        <f t="shared" ref="J88" si="291">HLOOKUP(C88,$E$13:$I$113,70,TRUE)</f>
        <v>#N/A</v>
      </c>
      <c r="K88" s="3" t="e">
        <f t="shared" ref="K88" si="292">ROUND(J88/$F$10,2)</f>
        <v>#N/A</v>
      </c>
      <c r="L88" s="97" t="e">
        <f t="shared" ref="L88" si="293">ROUND((K88+K89)/2,2)</f>
        <v>#N/A</v>
      </c>
      <c r="M88" s="94" t="e">
        <f t="shared" ref="M88" si="294">IF(L88&gt;=0.86,"Very Easy/ Revise",IF(L88&gt;=0.71,"Easy/ Retain",IF(L88&gt;=0.4,"Average/ Retain",IF(L88&gt;=0.15,"Difficult/ Retain",IF(L88&gt;=0,"Very Difficult/ Revise"," ")))))</f>
        <v>#N/A</v>
      </c>
      <c r="N88" s="97" t="e">
        <f t="shared" ref="N88" si="295">ROUND((K88-K89)/2,2)</f>
        <v>#N/A</v>
      </c>
      <c r="O88" s="94" t="e">
        <f t="shared" ref="O88" si="296">IF(N88&gt;=0.4,"Very Good Item",IF(N88&gt;=0.3,"Good Item",IF(N88&gt;=0.2,"Subject to Improvement",IF(N88&gt;=-1,"Revise/ Reject"," "))))</f>
        <v>#N/A</v>
      </c>
    </row>
    <row r="89" spans="1:15" x14ac:dyDescent="0.3">
      <c r="A89" s="106"/>
      <c r="B89" s="3" t="s">
        <v>5</v>
      </c>
      <c r="C89" s="7">
        <f t="shared" ref="C89" si="297">D88</f>
        <v>0</v>
      </c>
      <c r="D89" s="106"/>
      <c r="E89" s="6"/>
      <c r="F89" s="6"/>
      <c r="G89" s="6"/>
      <c r="H89" s="6"/>
      <c r="I89" s="6"/>
      <c r="J89" s="6" t="e">
        <f t="shared" ref="J89" si="298">HLOOKUP(C89,$E$13:$I$113,71,TRUE)</f>
        <v>#N/A</v>
      </c>
      <c r="K89" s="3" t="e">
        <f t="shared" ref="K89" si="299">ROUND(J89/$H$10,2)</f>
        <v>#N/A</v>
      </c>
      <c r="L89" s="98"/>
      <c r="M89" s="95"/>
      <c r="N89" s="98"/>
      <c r="O89" s="95"/>
    </row>
    <row r="90" spans="1:15" x14ac:dyDescent="0.3">
      <c r="A90" s="106">
        <v>39</v>
      </c>
      <c r="B90" s="3" t="s">
        <v>4</v>
      </c>
      <c r="C90" s="7">
        <f t="shared" ref="C90" si="300">D90</f>
        <v>0</v>
      </c>
      <c r="D90" s="106"/>
      <c r="E90" s="6"/>
      <c r="F90" s="6"/>
      <c r="G90" s="6"/>
      <c r="H90" s="6"/>
      <c r="I90" s="6"/>
      <c r="J90" s="6" t="e">
        <f t="shared" ref="J90" si="301">HLOOKUP(C90,$E$13:$I$113,70,TRUE)</f>
        <v>#N/A</v>
      </c>
      <c r="K90" s="3" t="e">
        <f t="shared" ref="K90" si="302">ROUND(J90/$F$10,2)</f>
        <v>#N/A</v>
      </c>
      <c r="L90" s="97" t="e">
        <f t="shared" ref="L90" si="303">ROUND((K90+K91)/2,2)</f>
        <v>#N/A</v>
      </c>
      <c r="M90" s="94" t="e">
        <f t="shared" ref="M90" si="304">IF(L90&gt;=0.86,"Very Easy/ Revise",IF(L90&gt;=0.71,"Easy/ Retain",IF(L90&gt;=0.4,"Average/ Retain",IF(L90&gt;=0.15,"Difficult/ Retain",IF(L90&gt;=0,"Very Difficult/ Revise"," ")))))</f>
        <v>#N/A</v>
      </c>
      <c r="N90" s="97" t="e">
        <f t="shared" ref="N90" si="305">ROUND((K90-K91)/2,2)</f>
        <v>#N/A</v>
      </c>
      <c r="O90" s="94" t="e">
        <f t="shared" ref="O90" si="306">IF(N90&gt;=0.4,"Very Good Item",IF(N90&gt;=0.3,"Good Item",IF(N90&gt;=0.2,"Subject to Improvement",IF(N90&gt;=-1,"Revise/ Reject"," "))))</f>
        <v>#N/A</v>
      </c>
    </row>
    <row r="91" spans="1:15" x14ac:dyDescent="0.3">
      <c r="A91" s="106"/>
      <c r="B91" s="3" t="s">
        <v>5</v>
      </c>
      <c r="C91" s="7">
        <f t="shared" ref="C91" si="307">D90</f>
        <v>0</v>
      </c>
      <c r="D91" s="106"/>
      <c r="E91" s="6"/>
      <c r="F91" s="6"/>
      <c r="G91" s="6"/>
      <c r="H91" s="6"/>
      <c r="I91" s="6"/>
      <c r="J91" s="6" t="e">
        <f t="shared" ref="J91" si="308">HLOOKUP(C91,$E$13:$I$113,71,TRUE)</f>
        <v>#N/A</v>
      </c>
      <c r="K91" s="3" t="e">
        <f t="shared" ref="K91" si="309">ROUND(J91/$H$10,2)</f>
        <v>#N/A</v>
      </c>
      <c r="L91" s="98"/>
      <c r="M91" s="95"/>
      <c r="N91" s="98"/>
      <c r="O91" s="95"/>
    </row>
    <row r="92" spans="1:15" x14ac:dyDescent="0.3">
      <c r="A92" s="106">
        <v>40</v>
      </c>
      <c r="B92" s="3" t="s">
        <v>4</v>
      </c>
      <c r="C92" s="7">
        <f t="shared" ref="C92" si="310">D92</f>
        <v>0</v>
      </c>
      <c r="D92" s="106"/>
      <c r="E92" s="6"/>
      <c r="F92" s="6"/>
      <c r="G92" s="6"/>
      <c r="H92" s="6"/>
      <c r="I92" s="6"/>
      <c r="J92" s="6" t="e">
        <f t="shared" ref="J92" si="311">HLOOKUP(C92,$E$13:$I$113,70,TRUE)</f>
        <v>#N/A</v>
      </c>
      <c r="K92" s="3" t="e">
        <f t="shared" ref="K92" si="312">ROUND(J92/$F$10,2)</f>
        <v>#N/A</v>
      </c>
      <c r="L92" s="97" t="e">
        <f t="shared" ref="L92" si="313">ROUND((K92+K93)/2,2)</f>
        <v>#N/A</v>
      </c>
      <c r="M92" s="94" t="e">
        <f t="shared" ref="M92" si="314">IF(L92&gt;=0.86,"Very Easy/ Revise",IF(L92&gt;=0.71,"Easy/ Retain",IF(L92&gt;=0.4,"Average/ Retain",IF(L92&gt;=0.15,"Difficult/ Retain",IF(L92&gt;=0,"Very Difficult/ Revise"," ")))))</f>
        <v>#N/A</v>
      </c>
      <c r="N92" s="97" t="e">
        <f t="shared" ref="N92" si="315">ROUND((K92-K93)/2,2)</f>
        <v>#N/A</v>
      </c>
      <c r="O92" s="94" t="e">
        <f t="shared" ref="O92" si="316">IF(N92&gt;=0.4,"Very Good Item",IF(N92&gt;=0.3,"Good Item",IF(N92&gt;=0.2,"Subject to Improvement",IF(N92&gt;=-1,"Revise/ Reject"," "))))</f>
        <v>#N/A</v>
      </c>
    </row>
    <row r="93" spans="1:15" x14ac:dyDescent="0.3">
      <c r="A93" s="106"/>
      <c r="B93" s="3" t="s">
        <v>5</v>
      </c>
      <c r="C93" s="7">
        <f t="shared" ref="C93" si="317">D92</f>
        <v>0</v>
      </c>
      <c r="D93" s="106"/>
      <c r="E93" s="6"/>
      <c r="F93" s="6"/>
      <c r="G93" s="6"/>
      <c r="H93" s="6"/>
      <c r="I93" s="6"/>
      <c r="J93" s="6" t="e">
        <f t="shared" ref="J93" si="318">HLOOKUP(C93,$E$13:$I$113,71,TRUE)</f>
        <v>#N/A</v>
      </c>
      <c r="K93" s="3" t="e">
        <f t="shared" ref="K93" si="319">ROUND(J93/$H$10,2)</f>
        <v>#N/A</v>
      </c>
      <c r="L93" s="98"/>
      <c r="M93" s="95"/>
      <c r="N93" s="98"/>
      <c r="O93" s="95"/>
    </row>
    <row r="94" spans="1:15" x14ac:dyDescent="0.3">
      <c r="A94" s="106">
        <v>41</v>
      </c>
      <c r="B94" s="3" t="s">
        <v>4</v>
      </c>
      <c r="C94" s="7">
        <f t="shared" ref="C94" si="320">D94</f>
        <v>0</v>
      </c>
      <c r="D94" s="106"/>
      <c r="E94" s="6"/>
      <c r="F94" s="6"/>
      <c r="G94" s="6"/>
      <c r="H94" s="6"/>
      <c r="I94" s="6"/>
      <c r="J94" s="6" t="e">
        <f t="shared" ref="J94" si="321">HLOOKUP(C94,$E$13:$I$113,70,TRUE)</f>
        <v>#N/A</v>
      </c>
      <c r="K94" s="3" t="e">
        <f t="shared" ref="K94" si="322">ROUND(J94/$F$10,2)</f>
        <v>#N/A</v>
      </c>
      <c r="L94" s="97" t="e">
        <f t="shared" ref="L94" si="323">ROUND((K94+K95)/2,2)</f>
        <v>#N/A</v>
      </c>
      <c r="M94" s="94" t="e">
        <f t="shared" ref="M94" si="324">IF(L94&gt;=0.86,"Very Easy/ Revise",IF(L94&gt;=0.71,"Easy/ Retain",IF(L94&gt;=0.4,"Average/ Retain",IF(L94&gt;=0.15,"Difficult/ Retain",IF(L94&gt;=0,"Very Difficult/ Revise"," ")))))</f>
        <v>#N/A</v>
      </c>
      <c r="N94" s="97" t="e">
        <f t="shared" ref="N94" si="325">ROUND((K94-K95)/2,2)</f>
        <v>#N/A</v>
      </c>
      <c r="O94" s="94" t="e">
        <f t="shared" ref="O94" si="326">IF(N94&gt;=0.4,"Very Good Item",IF(N94&gt;=0.3,"Good Item",IF(N94&gt;=0.2,"Subject to Improvement",IF(N94&gt;=-1,"Revise/ Reject"," "))))</f>
        <v>#N/A</v>
      </c>
    </row>
    <row r="95" spans="1:15" x14ac:dyDescent="0.3">
      <c r="A95" s="106"/>
      <c r="B95" s="3" t="s">
        <v>5</v>
      </c>
      <c r="C95" s="7">
        <f t="shared" ref="C95" si="327">D94</f>
        <v>0</v>
      </c>
      <c r="D95" s="106"/>
      <c r="E95" s="6"/>
      <c r="F95" s="6"/>
      <c r="G95" s="6"/>
      <c r="H95" s="6"/>
      <c r="I95" s="6"/>
      <c r="J95" s="6" t="e">
        <f t="shared" ref="J95" si="328">HLOOKUP(C95,$E$13:$I$113,71,TRUE)</f>
        <v>#N/A</v>
      </c>
      <c r="K95" s="3" t="e">
        <f t="shared" ref="K95" si="329">ROUND(J95/$H$10,2)</f>
        <v>#N/A</v>
      </c>
      <c r="L95" s="98"/>
      <c r="M95" s="95"/>
      <c r="N95" s="98"/>
      <c r="O95" s="95"/>
    </row>
    <row r="96" spans="1:15" x14ac:dyDescent="0.3">
      <c r="A96" s="106">
        <v>42</v>
      </c>
      <c r="B96" s="3" t="s">
        <v>4</v>
      </c>
      <c r="C96" s="7">
        <f t="shared" ref="C96" si="330">D96</f>
        <v>0</v>
      </c>
      <c r="D96" s="106"/>
      <c r="E96" s="6"/>
      <c r="F96" s="6"/>
      <c r="G96" s="6"/>
      <c r="H96" s="6"/>
      <c r="I96" s="6"/>
      <c r="J96" s="6" t="e">
        <f t="shared" ref="J96" si="331">HLOOKUP(C96,$E$13:$I$113,70,TRUE)</f>
        <v>#N/A</v>
      </c>
      <c r="K96" s="3" t="e">
        <f t="shared" ref="K96" si="332">ROUND(J96/$F$10,2)</f>
        <v>#N/A</v>
      </c>
      <c r="L96" s="97" t="e">
        <f t="shared" ref="L96" si="333">ROUND((K96+K97)/2,2)</f>
        <v>#N/A</v>
      </c>
      <c r="M96" s="94" t="e">
        <f t="shared" ref="M96" si="334">IF(L96&gt;=0.86,"Very Easy/ Revise",IF(L96&gt;=0.71,"Easy/ Retain",IF(L96&gt;=0.4,"Average/ Retain",IF(L96&gt;=0.15,"Difficult/ Retain",IF(L96&gt;=0,"Very Difficult/ Revise"," ")))))</f>
        <v>#N/A</v>
      </c>
      <c r="N96" s="97" t="e">
        <f t="shared" ref="N96" si="335">ROUND((K96-K97)/2,2)</f>
        <v>#N/A</v>
      </c>
      <c r="O96" s="94" t="e">
        <f t="shared" ref="O96" si="336">IF(N96&gt;=0.4,"Very Good Item",IF(N96&gt;=0.3,"Good Item",IF(N96&gt;=0.2,"Subject to Improvement",IF(N96&gt;=-1,"Revise/ Reject"," "))))</f>
        <v>#N/A</v>
      </c>
    </row>
    <row r="97" spans="1:15" x14ac:dyDescent="0.3">
      <c r="A97" s="106"/>
      <c r="B97" s="3" t="s">
        <v>5</v>
      </c>
      <c r="C97" s="7">
        <f t="shared" ref="C97" si="337">D96</f>
        <v>0</v>
      </c>
      <c r="D97" s="106"/>
      <c r="E97" s="6"/>
      <c r="F97" s="6"/>
      <c r="G97" s="6"/>
      <c r="H97" s="6"/>
      <c r="I97" s="6"/>
      <c r="J97" s="6" t="e">
        <f t="shared" ref="J97" si="338">HLOOKUP(C97,$E$13:$I$113,71,TRUE)</f>
        <v>#N/A</v>
      </c>
      <c r="K97" s="3" t="e">
        <f t="shared" ref="K97" si="339">ROUND(J97/$H$10,2)</f>
        <v>#N/A</v>
      </c>
      <c r="L97" s="98"/>
      <c r="M97" s="95"/>
      <c r="N97" s="98"/>
      <c r="O97" s="95"/>
    </row>
    <row r="98" spans="1:15" x14ac:dyDescent="0.3">
      <c r="A98" s="106">
        <v>43</v>
      </c>
      <c r="B98" s="3" t="s">
        <v>4</v>
      </c>
      <c r="C98" s="7">
        <f t="shared" ref="C98" si="340">D98</f>
        <v>0</v>
      </c>
      <c r="D98" s="106"/>
      <c r="E98" s="6"/>
      <c r="F98" s="6"/>
      <c r="G98" s="6"/>
      <c r="H98" s="6"/>
      <c r="I98" s="6"/>
      <c r="J98" s="6" t="e">
        <f t="shared" ref="J98" si="341">HLOOKUP(C98,$E$13:$I$113,70,TRUE)</f>
        <v>#N/A</v>
      </c>
      <c r="K98" s="3" t="e">
        <f t="shared" ref="K98" si="342">ROUND(J98/$F$10,2)</f>
        <v>#N/A</v>
      </c>
      <c r="L98" s="97" t="e">
        <f t="shared" ref="L98" si="343">ROUND((K98+K99)/2,2)</f>
        <v>#N/A</v>
      </c>
      <c r="M98" s="94" t="e">
        <f t="shared" ref="M98" si="344">IF(L98&gt;=0.86,"Very Easy/ Revise",IF(L98&gt;=0.71,"Easy/ Retain",IF(L98&gt;=0.4,"Average/ Retain",IF(L98&gt;=0.15,"Difficult/ Retain",IF(L98&gt;=0,"Very Difficult/ Revise"," ")))))</f>
        <v>#N/A</v>
      </c>
      <c r="N98" s="97" t="e">
        <f t="shared" ref="N98" si="345">ROUND((K98-K99)/2,2)</f>
        <v>#N/A</v>
      </c>
      <c r="O98" s="94" t="e">
        <f t="shared" ref="O98" si="346">IF(N98&gt;=0.4,"Very Good Item",IF(N98&gt;=0.3,"Good Item",IF(N98&gt;=0.2,"Subject to Improvement",IF(N98&gt;=-1,"Revise/ Reject"," "))))</f>
        <v>#N/A</v>
      </c>
    </row>
    <row r="99" spans="1:15" x14ac:dyDescent="0.3">
      <c r="A99" s="106"/>
      <c r="B99" s="3" t="s">
        <v>5</v>
      </c>
      <c r="C99" s="7">
        <f t="shared" ref="C99" si="347">D98</f>
        <v>0</v>
      </c>
      <c r="D99" s="106"/>
      <c r="E99" s="6"/>
      <c r="F99" s="6"/>
      <c r="G99" s="6"/>
      <c r="H99" s="6"/>
      <c r="I99" s="6"/>
      <c r="J99" s="6" t="e">
        <f t="shared" ref="J99" si="348">HLOOKUP(C99,$E$13:$I$113,71,TRUE)</f>
        <v>#N/A</v>
      </c>
      <c r="K99" s="3" t="e">
        <f t="shared" ref="K99" si="349">ROUND(J99/$H$10,2)</f>
        <v>#N/A</v>
      </c>
      <c r="L99" s="98"/>
      <c r="M99" s="95"/>
      <c r="N99" s="98"/>
      <c r="O99" s="95"/>
    </row>
    <row r="100" spans="1:15" x14ac:dyDescent="0.3">
      <c r="A100" s="106">
        <v>44</v>
      </c>
      <c r="B100" s="3" t="s">
        <v>4</v>
      </c>
      <c r="C100" s="7">
        <f t="shared" ref="C100" si="350">D100</f>
        <v>0</v>
      </c>
      <c r="D100" s="106"/>
      <c r="E100" s="6"/>
      <c r="F100" s="6"/>
      <c r="G100" s="6"/>
      <c r="H100" s="6"/>
      <c r="I100" s="6"/>
      <c r="J100" s="6" t="e">
        <f t="shared" ref="J100" si="351">HLOOKUP(C100,$E$13:$I$113,70,TRUE)</f>
        <v>#N/A</v>
      </c>
      <c r="K100" s="3" t="e">
        <f t="shared" ref="K100" si="352">ROUND(J100/$F$10,2)</f>
        <v>#N/A</v>
      </c>
      <c r="L100" s="97" t="e">
        <f t="shared" ref="L100" si="353">ROUND((K100+K101)/2,2)</f>
        <v>#N/A</v>
      </c>
      <c r="M100" s="94" t="e">
        <f t="shared" ref="M100" si="354">IF(L100&gt;=0.86,"Very Easy/ Revise",IF(L100&gt;=0.71,"Easy/ Retain",IF(L100&gt;=0.4,"Average/ Retain",IF(L100&gt;=0.15,"Difficult/ Retain",IF(L100&gt;=0,"Very Difficult/ Revise"," ")))))</f>
        <v>#N/A</v>
      </c>
      <c r="N100" s="97" t="e">
        <f t="shared" ref="N100" si="355">ROUND((K100-K101)/2,2)</f>
        <v>#N/A</v>
      </c>
      <c r="O100" s="94" t="e">
        <f t="shared" ref="O100" si="356">IF(N100&gt;=0.4,"Very Good Item",IF(N100&gt;=0.3,"Good Item",IF(N100&gt;=0.2,"Subject to Improvement",IF(N100&gt;=-1,"Revise/ Reject"," "))))</f>
        <v>#N/A</v>
      </c>
    </row>
    <row r="101" spans="1:15" x14ac:dyDescent="0.3">
      <c r="A101" s="106"/>
      <c r="B101" s="3" t="s">
        <v>5</v>
      </c>
      <c r="C101" s="7">
        <f t="shared" ref="C101" si="357">D100</f>
        <v>0</v>
      </c>
      <c r="D101" s="106"/>
      <c r="E101" s="6"/>
      <c r="F101" s="6"/>
      <c r="G101" s="6"/>
      <c r="H101" s="6"/>
      <c r="I101" s="6"/>
      <c r="J101" s="6" t="e">
        <f t="shared" ref="J101" si="358">HLOOKUP(C101,$E$13:$I$113,71,TRUE)</f>
        <v>#N/A</v>
      </c>
      <c r="K101" s="3" t="e">
        <f t="shared" ref="K101" si="359">ROUND(J101/$H$10,2)</f>
        <v>#N/A</v>
      </c>
      <c r="L101" s="98"/>
      <c r="M101" s="95"/>
      <c r="N101" s="98"/>
      <c r="O101" s="95"/>
    </row>
    <row r="102" spans="1:15" x14ac:dyDescent="0.3">
      <c r="A102" s="106">
        <v>45</v>
      </c>
      <c r="B102" s="3" t="s">
        <v>4</v>
      </c>
      <c r="C102" s="7">
        <f t="shared" ref="C102" si="360">D102</f>
        <v>0</v>
      </c>
      <c r="D102" s="106"/>
      <c r="E102" s="6"/>
      <c r="F102" s="6"/>
      <c r="G102" s="6"/>
      <c r="H102" s="6"/>
      <c r="I102" s="6"/>
      <c r="J102" s="6" t="e">
        <f t="shared" ref="J102" si="361">HLOOKUP(C102,$E$13:$I$113,70,TRUE)</f>
        <v>#N/A</v>
      </c>
      <c r="K102" s="3" t="e">
        <f t="shared" ref="K102" si="362">ROUND(J102/$F$10,2)</f>
        <v>#N/A</v>
      </c>
      <c r="L102" s="97" t="e">
        <f t="shared" ref="L102" si="363">ROUND((K102+K103)/2,2)</f>
        <v>#N/A</v>
      </c>
      <c r="M102" s="94" t="e">
        <f t="shared" ref="M102" si="364">IF(L102&gt;=0.86,"Very Easy/ Revise",IF(L102&gt;=0.71,"Easy/ Retain",IF(L102&gt;=0.4,"Average/ Retain",IF(L102&gt;=0.15,"Difficult/ Retain",IF(L102&gt;=0,"Very Difficult/ Revise"," ")))))</f>
        <v>#N/A</v>
      </c>
      <c r="N102" s="97" t="e">
        <f t="shared" ref="N102" si="365">ROUND((K102-K103)/2,2)</f>
        <v>#N/A</v>
      </c>
      <c r="O102" s="94" t="e">
        <f t="shared" ref="O102" si="366">IF(N102&gt;=0.4,"Very Good Item",IF(N102&gt;=0.3,"Good Item",IF(N102&gt;=0.2,"Subject to Improvement",IF(N102&gt;=-1,"Revise/ Reject"," "))))</f>
        <v>#N/A</v>
      </c>
    </row>
    <row r="103" spans="1:15" x14ac:dyDescent="0.3">
      <c r="A103" s="106"/>
      <c r="B103" s="3" t="s">
        <v>5</v>
      </c>
      <c r="C103" s="7">
        <f t="shared" ref="C103" si="367">D102</f>
        <v>0</v>
      </c>
      <c r="D103" s="106"/>
      <c r="E103" s="6"/>
      <c r="F103" s="6"/>
      <c r="G103" s="6"/>
      <c r="H103" s="6"/>
      <c r="I103" s="6"/>
      <c r="J103" s="6" t="e">
        <f t="shared" ref="J103" si="368">HLOOKUP(C103,$E$13:$I$113,71,TRUE)</f>
        <v>#N/A</v>
      </c>
      <c r="K103" s="3" t="e">
        <f t="shared" ref="K103" si="369">ROUND(J103/$H$10,2)</f>
        <v>#N/A</v>
      </c>
      <c r="L103" s="98"/>
      <c r="M103" s="95"/>
      <c r="N103" s="98"/>
      <c r="O103" s="95"/>
    </row>
    <row r="104" spans="1:15" x14ac:dyDescent="0.3">
      <c r="A104" s="106">
        <v>46</v>
      </c>
      <c r="B104" s="3" t="s">
        <v>4</v>
      </c>
      <c r="C104" s="7">
        <f t="shared" ref="C104" si="370">D104</f>
        <v>0</v>
      </c>
      <c r="D104" s="106"/>
      <c r="E104" s="6"/>
      <c r="F104" s="6"/>
      <c r="G104" s="6"/>
      <c r="H104" s="6"/>
      <c r="I104" s="6"/>
      <c r="J104" s="6" t="e">
        <f t="shared" ref="J104" si="371">HLOOKUP(C104,$E$13:$I$113,70,TRUE)</f>
        <v>#N/A</v>
      </c>
      <c r="K104" s="3" t="e">
        <f t="shared" ref="K104" si="372">ROUND(J104/$F$10,2)</f>
        <v>#N/A</v>
      </c>
      <c r="L104" s="97" t="e">
        <f t="shared" ref="L104" si="373">ROUND((K104+K105)/2,2)</f>
        <v>#N/A</v>
      </c>
      <c r="M104" s="94" t="e">
        <f t="shared" ref="M104" si="374">IF(L104&gt;=0.86,"Very Easy/ Revise",IF(L104&gt;=0.71,"Easy/ Retain",IF(L104&gt;=0.4,"Average/ Retain",IF(L104&gt;=0.15,"Difficult/ Retain",IF(L104&gt;=0,"Very Difficult/ Revise"," ")))))</f>
        <v>#N/A</v>
      </c>
      <c r="N104" s="97" t="e">
        <f t="shared" ref="N104" si="375">ROUND((K104-K105)/2,2)</f>
        <v>#N/A</v>
      </c>
      <c r="O104" s="94" t="e">
        <f t="shared" ref="O104" si="376">IF(N104&gt;=0.4,"Very Good Item",IF(N104&gt;=0.3,"Good Item",IF(N104&gt;=0.2,"Subject to Improvement",IF(N104&gt;=-1,"Revise/ Reject"," "))))</f>
        <v>#N/A</v>
      </c>
    </row>
    <row r="105" spans="1:15" x14ac:dyDescent="0.3">
      <c r="A105" s="106"/>
      <c r="B105" s="3" t="s">
        <v>5</v>
      </c>
      <c r="C105" s="7">
        <f t="shared" ref="C105" si="377">D104</f>
        <v>0</v>
      </c>
      <c r="D105" s="106"/>
      <c r="E105" s="6"/>
      <c r="F105" s="6"/>
      <c r="G105" s="6"/>
      <c r="H105" s="6"/>
      <c r="I105" s="6"/>
      <c r="J105" s="6" t="e">
        <f t="shared" ref="J105" si="378">HLOOKUP(C105,$E$13:$I$113,71,TRUE)</f>
        <v>#N/A</v>
      </c>
      <c r="K105" s="3" t="e">
        <f t="shared" ref="K105" si="379">ROUND(J105/$H$10,2)</f>
        <v>#N/A</v>
      </c>
      <c r="L105" s="98"/>
      <c r="M105" s="95"/>
      <c r="N105" s="98"/>
      <c r="O105" s="95"/>
    </row>
    <row r="106" spans="1:15" x14ac:dyDescent="0.3">
      <c r="A106" s="106">
        <v>47</v>
      </c>
      <c r="B106" s="3" t="s">
        <v>4</v>
      </c>
      <c r="C106" s="7">
        <f t="shared" ref="C106" si="380">D106</f>
        <v>0</v>
      </c>
      <c r="D106" s="106"/>
      <c r="E106" s="6"/>
      <c r="F106" s="6"/>
      <c r="G106" s="6"/>
      <c r="H106" s="6"/>
      <c r="I106" s="6"/>
      <c r="J106" s="6" t="e">
        <f t="shared" ref="J106" si="381">HLOOKUP(C106,$E$13:$I$113,70,TRUE)</f>
        <v>#N/A</v>
      </c>
      <c r="K106" s="3" t="e">
        <f t="shared" ref="K106" si="382">ROUND(J106/$F$10,2)</f>
        <v>#N/A</v>
      </c>
      <c r="L106" s="97" t="e">
        <f t="shared" ref="L106" si="383">ROUND((K106+K107)/2,2)</f>
        <v>#N/A</v>
      </c>
      <c r="M106" s="94" t="e">
        <f t="shared" ref="M106" si="384">IF(L106&gt;=0.86,"Very Easy/ Revise",IF(L106&gt;=0.71,"Easy/ Retain",IF(L106&gt;=0.4,"Average/ Retain",IF(L106&gt;=0.15,"Difficult/ Retain",IF(L106&gt;=0,"Very Difficult/ Revise"," ")))))</f>
        <v>#N/A</v>
      </c>
      <c r="N106" s="97" t="e">
        <f t="shared" ref="N106" si="385">ROUND((K106-K107)/2,2)</f>
        <v>#N/A</v>
      </c>
      <c r="O106" s="94" t="e">
        <f t="shared" ref="O106" si="386">IF(N106&gt;=0.4,"Very Good Item",IF(N106&gt;=0.3,"Good Item",IF(N106&gt;=0.2,"Subject to Improvement",IF(N106&gt;=-1,"Revise/ Reject"," "))))</f>
        <v>#N/A</v>
      </c>
    </row>
    <row r="107" spans="1:15" x14ac:dyDescent="0.3">
      <c r="A107" s="106"/>
      <c r="B107" s="3" t="s">
        <v>5</v>
      </c>
      <c r="C107" s="7">
        <f t="shared" ref="C107" si="387">D106</f>
        <v>0</v>
      </c>
      <c r="D107" s="106"/>
      <c r="E107" s="6"/>
      <c r="F107" s="6"/>
      <c r="G107" s="6"/>
      <c r="H107" s="6"/>
      <c r="I107" s="6"/>
      <c r="J107" s="6" t="e">
        <f t="shared" ref="J107" si="388">HLOOKUP(C107,$E$13:$I$113,71,TRUE)</f>
        <v>#N/A</v>
      </c>
      <c r="K107" s="3" t="e">
        <f t="shared" ref="K107" si="389">ROUND(J107/$H$10,2)</f>
        <v>#N/A</v>
      </c>
      <c r="L107" s="98"/>
      <c r="M107" s="95"/>
      <c r="N107" s="98"/>
      <c r="O107" s="95"/>
    </row>
    <row r="108" spans="1:15" x14ac:dyDescent="0.3">
      <c r="A108" s="106">
        <v>48</v>
      </c>
      <c r="B108" s="3" t="s">
        <v>4</v>
      </c>
      <c r="C108" s="7">
        <f t="shared" ref="C108" si="390">D108</f>
        <v>0</v>
      </c>
      <c r="D108" s="106"/>
      <c r="E108" s="6"/>
      <c r="F108" s="6"/>
      <c r="G108" s="6"/>
      <c r="H108" s="6"/>
      <c r="I108" s="6"/>
      <c r="J108" s="6" t="e">
        <f t="shared" ref="J108" si="391">HLOOKUP(C108,$E$13:$I$113,70,TRUE)</f>
        <v>#N/A</v>
      </c>
      <c r="K108" s="3" t="e">
        <f t="shared" ref="K108" si="392">ROUND(J108/$F$10,2)</f>
        <v>#N/A</v>
      </c>
      <c r="L108" s="97" t="e">
        <f t="shared" ref="L108" si="393">ROUND((K108+K109)/2,2)</f>
        <v>#N/A</v>
      </c>
      <c r="M108" s="94" t="e">
        <f t="shared" ref="M108" si="394">IF(L108&gt;=0.86,"Very Easy/ Revise",IF(L108&gt;=0.71,"Easy/ Retain",IF(L108&gt;=0.4,"Average/ Retain",IF(L108&gt;=0.15,"Difficult/ Retain",IF(L108&gt;=0,"Very Difficult/ Revise"," ")))))</f>
        <v>#N/A</v>
      </c>
      <c r="N108" s="97" t="e">
        <f t="shared" ref="N108" si="395">ROUND((K108-K109)/2,2)</f>
        <v>#N/A</v>
      </c>
      <c r="O108" s="94" t="e">
        <f t="shared" ref="O108" si="396">IF(N108&gt;=0.4,"Very Good Item",IF(N108&gt;=0.3,"Good Item",IF(N108&gt;=0.2,"Subject to Improvement",IF(N108&gt;=-1,"Revise/ Reject"," "))))</f>
        <v>#N/A</v>
      </c>
    </row>
    <row r="109" spans="1:15" x14ac:dyDescent="0.3">
      <c r="A109" s="106"/>
      <c r="B109" s="3" t="s">
        <v>5</v>
      </c>
      <c r="C109" s="7">
        <f t="shared" ref="C109" si="397">D108</f>
        <v>0</v>
      </c>
      <c r="D109" s="106"/>
      <c r="E109" s="6"/>
      <c r="F109" s="6"/>
      <c r="G109" s="6"/>
      <c r="H109" s="6"/>
      <c r="I109" s="6"/>
      <c r="J109" s="6" t="e">
        <f t="shared" ref="J109" si="398">HLOOKUP(C109,$E$13:$I$113,71,TRUE)</f>
        <v>#N/A</v>
      </c>
      <c r="K109" s="3" t="e">
        <f t="shared" ref="K109" si="399">ROUND(J109/$H$10,2)</f>
        <v>#N/A</v>
      </c>
      <c r="L109" s="98"/>
      <c r="M109" s="95"/>
      <c r="N109" s="98"/>
      <c r="O109" s="95"/>
    </row>
    <row r="110" spans="1:15" x14ac:dyDescent="0.3">
      <c r="A110" s="106">
        <v>49</v>
      </c>
      <c r="B110" s="3" t="s">
        <v>4</v>
      </c>
      <c r="C110" s="7">
        <f t="shared" ref="C110" si="400">D110</f>
        <v>0</v>
      </c>
      <c r="D110" s="106"/>
      <c r="E110" s="6"/>
      <c r="F110" s="6"/>
      <c r="G110" s="6"/>
      <c r="H110" s="6"/>
      <c r="I110" s="6"/>
      <c r="J110" s="6" t="e">
        <f t="shared" ref="J110" si="401">HLOOKUP(C110,$E$13:$I$113,70,TRUE)</f>
        <v>#N/A</v>
      </c>
      <c r="K110" s="3" t="e">
        <f t="shared" ref="K110" si="402">ROUND(J110/$F$10,2)</f>
        <v>#N/A</v>
      </c>
      <c r="L110" s="97" t="e">
        <f t="shared" ref="L110" si="403">ROUND((K110+K111)/2,2)</f>
        <v>#N/A</v>
      </c>
      <c r="M110" s="94" t="e">
        <f t="shared" ref="M110" si="404">IF(L110&gt;=0.86,"Very Easy/ Revise",IF(L110&gt;=0.71,"Easy/ Retain",IF(L110&gt;=0.4,"Average/ Retain",IF(L110&gt;=0.15,"Difficult/ Retain",IF(L110&gt;=0,"Very Difficult/ Revise"," ")))))</f>
        <v>#N/A</v>
      </c>
      <c r="N110" s="97" t="e">
        <f t="shared" ref="N110" si="405">ROUND((K110-K111)/2,2)</f>
        <v>#N/A</v>
      </c>
      <c r="O110" s="94" t="e">
        <f t="shared" ref="O110" si="406">IF(N110&gt;=0.4,"Very Good Item",IF(N110&gt;=0.3,"Good Item",IF(N110&gt;=0.2,"Subject to Improvement",IF(N110&gt;=-1,"Revise/ Reject"," "))))</f>
        <v>#N/A</v>
      </c>
    </row>
    <row r="111" spans="1:15" x14ac:dyDescent="0.3">
      <c r="A111" s="106"/>
      <c r="B111" s="3" t="s">
        <v>5</v>
      </c>
      <c r="C111" s="7">
        <f t="shared" ref="C111" si="407">D110</f>
        <v>0</v>
      </c>
      <c r="D111" s="106"/>
      <c r="E111" s="6"/>
      <c r="F111" s="6"/>
      <c r="G111" s="6"/>
      <c r="H111" s="6"/>
      <c r="I111" s="6"/>
      <c r="J111" s="6" t="e">
        <f t="shared" ref="J111" si="408">HLOOKUP(C111,$E$13:$I$113,71,TRUE)</f>
        <v>#N/A</v>
      </c>
      <c r="K111" s="3" t="e">
        <f t="shared" ref="K111" si="409">ROUND(J111/$H$10,2)</f>
        <v>#N/A</v>
      </c>
      <c r="L111" s="98"/>
      <c r="M111" s="95"/>
      <c r="N111" s="98"/>
      <c r="O111" s="95"/>
    </row>
    <row r="112" spans="1:15" x14ac:dyDescent="0.3">
      <c r="A112" s="106">
        <v>50</v>
      </c>
      <c r="B112" s="3" t="s">
        <v>4</v>
      </c>
      <c r="C112" s="7">
        <f t="shared" ref="C112" si="410">D112</f>
        <v>0</v>
      </c>
      <c r="D112" s="106"/>
      <c r="E112" s="6"/>
      <c r="F112" s="6"/>
      <c r="G112" s="6"/>
      <c r="H112" s="6"/>
      <c r="I112" s="6"/>
      <c r="J112" s="6" t="e">
        <f t="shared" ref="J112" si="411">HLOOKUP(C112,$E$13:$I$113,70,TRUE)</f>
        <v>#N/A</v>
      </c>
      <c r="K112" s="3" t="e">
        <f t="shared" ref="K112" si="412">ROUND(J112/$F$10,2)</f>
        <v>#N/A</v>
      </c>
      <c r="L112" s="97" t="e">
        <f t="shared" ref="L112" si="413">ROUND((K112+K113)/2,2)</f>
        <v>#N/A</v>
      </c>
      <c r="M112" s="94" t="e">
        <f t="shared" ref="M112" si="414">IF(L112&gt;=0.86,"Very Easy/ Revise",IF(L112&gt;=0.71,"Easy/ Retain",IF(L112&gt;=0.4,"Average/ Retain",IF(L112&gt;=0.15,"Difficult/ Retain",IF(L112&gt;=0,"Very Difficult/ Revise"," ")))))</f>
        <v>#N/A</v>
      </c>
      <c r="N112" s="97" t="e">
        <f t="shared" ref="N112" si="415">ROUND((K112-K113)/2,2)</f>
        <v>#N/A</v>
      </c>
      <c r="O112" s="94" t="e">
        <f t="shared" ref="O112" si="416">IF(N112&gt;=0.4,"Very Good Item",IF(N112&gt;=0.3,"Good Item",IF(N112&gt;=0.2,"Subject to Improvement",IF(N112&gt;=-1,"Revise/ Reject"," "))))</f>
        <v>#N/A</v>
      </c>
    </row>
    <row r="113" spans="1:15" x14ac:dyDescent="0.3">
      <c r="A113" s="106"/>
      <c r="B113" s="3" t="s">
        <v>5</v>
      </c>
      <c r="C113" s="7">
        <f t="shared" ref="C113" si="417">D112</f>
        <v>0</v>
      </c>
      <c r="D113" s="106"/>
      <c r="E113" s="6"/>
      <c r="F113" s="6"/>
      <c r="G113" s="6"/>
      <c r="H113" s="6"/>
      <c r="I113" s="6"/>
      <c r="J113" s="6" t="e">
        <f t="shared" ref="J113" si="418">HLOOKUP(C113,$E$13:$I$113,71,TRUE)</f>
        <v>#N/A</v>
      </c>
      <c r="K113" s="3" t="e">
        <f t="shared" ref="K113" si="419">ROUND(J113/$H$10,2)</f>
        <v>#N/A</v>
      </c>
      <c r="L113" s="98"/>
      <c r="M113" s="95"/>
      <c r="N113" s="98"/>
      <c r="O113" s="95"/>
    </row>
    <row r="116" spans="1:15" x14ac:dyDescent="0.3">
      <c r="A116" s="92"/>
      <c r="B116" s="92"/>
    </row>
    <row r="117" spans="1:15" x14ac:dyDescent="0.3">
      <c r="A117" s="1"/>
      <c r="N117" s="78"/>
      <c r="O117" s="78"/>
    </row>
    <row r="118" spans="1:15" x14ac:dyDescent="0.3">
      <c r="M118" s="2" t="s">
        <v>84</v>
      </c>
      <c r="N118" s="90" t="str">
        <f>INFO!C25</f>
        <v xml:space="preserve">Teacher </v>
      </c>
      <c r="O118" s="90"/>
    </row>
    <row r="119" spans="1:15" x14ac:dyDescent="0.3">
      <c r="N119" s="91" t="str">
        <f>INFO!C26</f>
        <v>Teacher I</v>
      </c>
      <c r="O119" s="91"/>
    </row>
    <row r="121" spans="1:15" x14ac:dyDescent="0.3">
      <c r="M121" s="2" t="s">
        <v>89</v>
      </c>
      <c r="N121" s="93">
        <f>INFO!C28</f>
        <v>0</v>
      </c>
      <c r="O121" s="93"/>
    </row>
    <row r="122" spans="1:15" x14ac:dyDescent="0.3">
      <c r="A122" s="79" t="s">
        <v>88</v>
      </c>
    </row>
    <row r="125" spans="1:15" x14ac:dyDescent="0.3">
      <c r="B125" s="90" t="str">
        <f>INFO!C22</f>
        <v>Dr. Efren s. Consemino</v>
      </c>
      <c r="C125" s="90"/>
      <c r="D125" s="90"/>
      <c r="E125" s="90"/>
      <c r="F125" s="90"/>
      <c r="G125" s="90"/>
      <c r="H125" s="90"/>
      <c r="I125" s="90"/>
      <c r="J125" s="90"/>
      <c r="K125" s="90"/>
      <c r="L125" s="90"/>
    </row>
    <row r="126" spans="1:15" x14ac:dyDescent="0.3">
      <c r="B126" s="91" t="str">
        <f>INFO!C23</f>
        <v>Principal II</v>
      </c>
      <c r="C126" s="91"/>
      <c r="D126" s="91"/>
      <c r="E126" s="91"/>
      <c r="F126" s="91"/>
      <c r="G126" s="91"/>
      <c r="H126" s="91"/>
      <c r="I126" s="91"/>
      <c r="J126" s="91"/>
      <c r="K126" s="91"/>
      <c r="L126" s="91"/>
    </row>
  </sheetData>
  <sortState ref="A9:A108">
    <sortCondition ref="A9"/>
  </sortState>
  <mergeCells count="324">
    <mergeCell ref="A26:A27"/>
    <mergeCell ref="A28:A29"/>
    <mergeCell ref="A30:A31"/>
    <mergeCell ref="A32:A33"/>
    <mergeCell ref="A34:A35"/>
    <mergeCell ref="A36:A37"/>
    <mergeCell ref="A14:A15"/>
    <mergeCell ref="A16:A17"/>
    <mergeCell ref="A18:A19"/>
    <mergeCell ref="A20:A21"/>
    <mergeCell ref="A22:A23"/>
    <mergeCell ref="A24:A25"/>
    <mergeCell ref="A50:A51"/>
    <mergeCell ref="A52:A53"/>
    <mergeCell ref="A54:A55"/>
    <mergeCell ref="A56:A57"/>
    <mergeCell ref="A58:A59"/>
    <mergeCell ref="A60:A61"/>
    <mergeCell ref="A38:A39"/>
    <mergeCell ref="A40:A41"/>
    <mergeCell ref="A42:A43"/>
    <mergeCell ref="A44:A45"/>
    <mergeCell ref="A46:A47"/>
    <mergeCell ref="A48:A49"/>
    <mergeCell ref="A78:A79"/>
    <mergeCell ref="A80:A81"/>
    <mergeCell ref="A82:A83"/>
    <mergeCell ref="A84:A85"/>
    <mergeCell ref="A62:A63"/>
    <mergeCell ref="A64:A65"/>
    <mergeCell ref="A66:A67"/>
    <mergeCell ref="A68:A69"/>
    <mergeCell ref="A70:A71"/>
    <mergeCell ref="A72:A73"/>
    <mergeCell ref="A110:A111"/>
    <mergeCell ref="A112:A113"/>
    <mergeCell ref="A3:O3"/>
    <mergeCell ref="A4:O4"/>
    <mergeCell ref="A5:O5"/>
    <mergeCell ref="A6:O6"/>
    <mergeCell ref="A8:O8"/>
    <mergeCell ref="A10:D10"/>
    <mergeCell ref="D14:D15"/>
    <mergeCell ref="D16:D17"/>
    <mergeCell ref="A98:A99"/>
    <mergeCell ref="A100:A101"/>
    <mergeCell ref="A102:A103"/>
    <mergeCell ref="A104:A105"/>
    <mergeCell ref="A106:A107"/>
    <mergeCell ref="A108:A109"/>
    <mergeCell ref="A86:A87"/>
    <mergeCell ref="A88:A89"/>
    <mergeCell ref="A90:A91"/>
    <mergeCell ref="A92:A93"/>
    <mergeCell ref="A94:A95"/>
    <mergeCell ref="A96:A97"/>
    <mergeCell ref="A74:A75"/>
    <mergeCell ref="A76:A77"/>
    <mergeCell ref="D30:D31"/>
    <mergeCell ref="D32:D33"/>
    <mergeCell ref="D34:D35"/>
    <mergeCell ref="D36:D37"/>
    <mergeCell ref="D38:D39"/>
    <mergeCell ref="D40:D41"/>
    <mergeCell ref="D18:D19"/>
    <mergeCell ref="D20:D21"/>
    <mergeCell ref="D22:D23"/>
    <mergeCell ref="D24:D25"/>
    <mergeCell ref="D26:D27"/>
    <mergeCell ref="D28:D29"/>
    <mergeCell ref="D54:D55"/>
    <mergeCell ref="D56:D57"/>
    <mergeCell ref="D58:D59"/>
    <mergeCell ref="D60:D61"/>
    <mergeCell ref="D62:D63"/>
    <mergeCell ref="D64:D65"/>
    <mergeCell ref="D42:D43"/>
    <mergeCell ref="D44:D45"/>
    <mergeCell ref="D46:D47"/>
    <mergeCell ref="D48:D49"/>
    <mergeCell ref="D50:D51"/>
    <mergeCell ref="D52:D53"/>
    <mergeCell ref="D78:D79"/>
    <mergeCell ref="D80:D81"/>
    <mergeCell ref="D82:D83"/>
    <mergeCell ref="D84:D85"/>
    <mergeCell ref="D86:D87"/>
    <mergeCell ref="D88:D89"/>
    <mergeCell ref="D66:D67"/>
    <mergeCell ref="D68:D69"/>
    <mergeCell ref="D70:D71"/>
    <mergeCell ref="D72:D73"/>
    <mergeCell ref="D74:D75"/>
    <mergeCell ref="D76:D77"/>
    <mergeCell ref="D102:D103"/>
    <mergeCell ref="D104:D105"/>
    <mergeCell ref="D106:D107"/>
    <mergeCell ref="D108:D109"/>
    <mergeCell ref="D110:D111"/>
    <mergeCell ref="D112:D113"/>
    <mergeCell ref="D90:D91"/>
    <mergeCell ref="D92:D93"/>
    <mergeCell ref="D94:D95"/>
    <mergeCell ref="D96:D97"/>
    <mergeCell ref="D98:D99"/>
    <mergeCell ref="D100:D101"/>
    <mergeCell ref="B12:B13"/>
    <mergeCell ref="A12:A13"/>
    <mergeCell ref="C12:C13"/>
    <mergeCell ref="J12:L13"/>
    <mergeCell ref="L14:L15"/>
    <mergeCell ref="E12:I12"/>
    <mergeCell ref="O12:O13"/>
    <mergeCell ref="N12:N13"/>
    <mergeCell ref="M12:M13"/>
    <mergeCell ref="D12:D13"/>
    <mergeCell ref="M14:M15"/>
    <mergeCell ref="O14:O15"/>
    <mergeCell ref="L28:L29"/>
    <mergeCell ref="L30:L31"/>
    <mergeCell ref="L32:L33"/>
    <mergeCell ref="L34:L35"/>
    <mergeCell ref="L36:L37"/>
    <mergeCell ref="L38:L39"/>
    <mergeCell ref="L16:L17"/>
    <mergeCell ref="L18:L19"/>
    <mergeCell ref="L20:L21"/>
    <mergeCell ref="L22:L23"/>
    <mergeCell ref="L24:L25"/>
    <mergeCell ref="L26:L27"/>
    <mergeCell ref="L52:L53"/>
    <mergeCell ref="L54:L55"/>
    <mergeCell ref="L56:L57"/>
    <mergeCell ref="L58:L59"/>
    <mergeCell ref="L60:L61"/>
    <mergeCell ref="L62:L63"/>
    <mergeCell ref="L40:L41"/>
    <mergeCell ref="L42:L43"/>
    <mergeCell ref="L44:L45"/>
    <mergeCell ref="L46:L47"/>
    <mergeCell ref="L48:L49"/>
    <mergeCell ref="L50:L51"/>
    <mergeCell ref="L80:L81"/>
    <mergeCell ref="L82:L83"/>
    <mergeCell ref="L84:L85"/>
    <mergeCell ref="L86:L87"/>
    <mergeCell ref="L64:L65"/>
    <mergeCell ref="L66:L67"/>
    <mergeCell ref="L68:L69"/>
    <mergeCell ref="L70:L71"/>
    <mergeCell ref="L72:L73"/>
    <mergeCell ref="L74:L75"/>
    <mergeCell ref="L112:L113"/>
    <mergeCell ref="N14:N15"/>
    <mergeCell ref="N16:N17"/>
    <mergeCell ref="N18:N19"/>
    <mergeCell ref="N20:N21"/>
    <mergeCell ref="N22:N23"/>
    <mergeCell ref="N24:N25"/>
    <mergeCell ref="N26:N27"/>
    <mergeCell ref="N28:N29"/>
    <mergeCell ref="N30:N31"/>
    <mergeCell ref="L100:L101"/>
    <mergeCell ref="L102:L103"/>
    <mergeCell ref="L104:L105"/>
    <mergeCell ref="L106:L107"/>
    <mergeCell ref="L108:L109"/>
    <mergeCell ref="L110:L111"/>
    <mergeCell ref="L88:L89"/>
    <mergeCell ref="L90:L91"/>
    <mergeCell ref="L92:L93"/>
    <mergeCell ref="L94:L95"/>
    <mergeCell ref="L96:L97"/>
    <mergeCell ref="L98:L99"/>
    <mergeCell ref="L76:L77"/>
    <mergeCell ref="L78:L79"/>
    <mergeCell ref="N110:N111"/>
    <mergeCell ref="N112:N113"/>
    <mergeCell ref="M16:M17"/>
    <mergeCell ref="M28:M29"/>
    <mergeCell ref="M30:M31"/>
    <mergeCell ref="M32:M33"/>
    <mergeCell ref="M34:M35"/>
    <mergeCell ref="N92:N93"/>
    <mergeCell ref="N94:N95"/>
    <mergeCell ref="N96:N97"/>
    <mergeCell ref="N98:N99"/>
    <mergeCell ref="N100:N101"/>
    <mergeCell ref="N102:N103"/>
    <mergeCell ref="N80:N81"/>
    <mergeCell ref="N82:N83"/>
    <mergeCell ref="N84:N85"/>
    <mergeCell ref="N86:N87"/>
    <mergeCell ref="N88:N89"/>
    <mergeCell ref="N90:N91"/>
    <mergeCell ref="N68:N69"/>
    <mergeCell ref="N70:N71"/>
    <mergeCell ref="N72:N73"/>
    <mergeCell ref="N74:N75"/>
    <mergeCell ref="N76:N77"/>
    <mergeCell ref="N106:N107"/>
    <mergeCell ref="N108:N109"/>
    <mergeCell ref="N78:N79"/>
    <mergeCell ref="N56:N57"/>
    <mergeCell ref="N58:N59"/>
    <mergeCell ref="N60:N61"/>
    <mergeCell ref="N62:N63"/>
    <mergeCell ref="N64:N65"/>
    <mergeCell ref="N66:N67"/>
    <mergeCell ref="M42:M43"/>
    <mergeCell ref="M44:M45"/>
    <mergeCell ref="M46:M47"/>
    <mergeCell ref="M18:M19"/>
    <mergeCell ref="M20:M21"/>
    <mergeCell ref="M22:M23"/>
    <mergeCell ref="M24:M25"/>
    <mergeCell ref="M26:M27"/>
    <mergeCell ref="N104:N105"/>
    <mergeCell ref="N44:N45"/>
    <mergeCell ref="N46:N47"/>
    <mergeCell ref="N48:N49"/>
    <mergeCell ref="N50:N51"/>
    <mergeCell ref="N52:N53"/>
    <mergeCell ref="N54:N55"/>
    <mergeCell ref="N32:N33"/>
    <mergeCell ref="N34:N35"/>
    <mergeCell ref="M48:M49"/>
    <mergeCell ref="N36:N37"/>
    <mergeCell ref="N38:N39"/>
    <mergeCell ref="N40:N41"/>
    <mergeCell ref="N42:N43"/>
    <mergeCell ref="O16:O17"/>
    <mergeCell ref="O18:O19"/>
    <mergeCell ref="O20:O21"/>
    <mergeCell ref="O22:O23"/>
    <mergeCell ref="O24:O25"/>
    <mergeCell ref="O26:O27"/>
    <mergeCell ref="M96:M97"/>
    <mergeCell ref="M98:M99"/>
    <mergeCell ref="M84:M85"/>
    <mergeCell ref="M86:M87"/>
    <mergeCell ref="M88:M89"/>
    <mergeCell ref="M90:M91"/>
    <mergeCell ref="M92:M93"/>
    <mergeCell ref="M94:M95"/>
    <mergeCell ref="M72:M73"/>
    <mergeCell ref="M74:M75"/>
    <mergeCell ref="M76:M77"/>
    <mergeCell ref="M78:M79"/>
    <mergeCell ref="M80:M81"/>
    <mergeCell ref="M82:M83"/>
    <mergeCell ref="M60:M61"/>
    <mergeCell ref="M62:M63"/>
    <mergeCell ref="M64:M65"/>
    <mergeCell ref="O28:O29"/>
    <mergeCell ref="O30:O31"/>
    <mergeCell ref="O32:O33"/>
    <mergeCell ref="O34:O35"/>
    <mergeCell ref="O36:O37"/>
    <mergeCell ref="O38:O39"/>
    <mergeCell ref="M108:M109"/>
    <mergeCell ref="M110:M111"/>
    <mergeCell ref="M112:M113"/>
    <mergeCell ref="M100:M101"/>
    <mergeCell ref="M102:M103"/>
    <mergeCell ref="M104:M105"/>
    <mergeCell ref="M106:M107"/>
    <mergeCell ref="M66:M67"/>
    <mergeCell ref="M68:M69"/>
    <mergeCell ref="M70:M71"/>
    <mergeCell ref="M50:M51"/>
    <mergeCell ref="M52:M53"/>
    <mergeCell ref="M54:M55"/>
    <mergeCell ref="M56:M57"/>
    <mergeCell ref="M58:M59"/>
    <mergeCell ref="M36:M37"/>
    <mergeCell ref="M38:M39"/>
    <mergeCell ref="M40:M41"/>
    <mergeCell ref="O52:O53"/>
    <mergeCell ref="O54:O55"/>
    <mergeCell ref="O56:O57"/>
    <mergeCell ref="O58:O59"/>
    <mergeCell ref="O60:O61"/>
    <mergeCell ref="O62:O63"/>
    <mergeCell ref="O40:O41"/>
    <mergeCell ref="O42:O43"/>
    <mergeCell ref="O44:O45"/>
    <mergeCell ref="O46:O47"/>
    <mergeCell ref="O48:O49"/>
    <mergeCell ref="O50:O51"/>
    <mergeCell ref="O80:O81"/>
    <mergeCell ref="O82:O83"/>
    <mergeCell ref="O84:O85"/>
    <mergeCell ref="O86:O87"/>
    <mergeCell ref="O64:O65"/>
    <mergeCell ref="O66:O67"/>
    <mergeCell ref="O68:O69"/>
    <mergeCell ref="O70:O71"/>
    <mergeCell ref="O72:O73"/>
    <mergeCell ref="O74:O75"/>
    <mergeCell ref="A7:O7"/>
    <mergeCell ref="N118:O118"/>
    <mergeCell ref="N119:O119"/>
    <mergeCell ref="A116:B116"/>
    <mergeCell ref="B125:L125"/>
    <mergeCell ref="B126:L126"/>
    <mergeCell ref="N121:O121"/>
    <mergeCell ref="O112:O113"/>
    <mergeCell ref="A1:O1"/>
    <mergeCell ref="A2:O2"/>
    <mergeCell ref="O100:O101"/>
    <mergeCell ref="O102:O103"/>
    <mergeCell ref="O104:O105"/>
    <mergeCell ref="O106:O107"/>
    <mergeCell ref="O108:O109"/>
    <mergeCell ref="O110:O111"/>
    <mergeCell ref="O88:O89"/>
    <mergeCell ref="O90:O91"/>
    <mergeCell ref="O92:O93"/>
    <mergeCell ref="O94:O95"/>
    <mergeCell ref="O96:O97"/>
    <mergeCell ref="O98:O99"/>
    <mergeCell ref="O76:O77"/>
    <mergeCell ref="O78:O79"/>
  </mergeCells>
  <dataValidations count="1">
    <dataValidation type="list" allowBlank="1" showInputMessage="1" showErrorMessage="1" sqref="D14:D113">
      <formula1>$Y$14:$Y$18</formula1>
    </dataValidation>
  </dataValidations>
  <printOptions horizontalCentered="1"/>
  <pageMargins left="0.24" right="0.21" top="0.23" bottom="1.25" header="0.3" footer="0.3"/>
  <pageSetup paperSize="5" scale="85" orientation="portrait" horizontalDpi="4294967293" verticalDpi="300" r:id="rId1"/>
  <rowBreaks count="1" manualBreakCount="1">
    <brk id="7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view="pageBreakPreview" zoomScale="85" zoomScaleSheetLayoutView="85" workbookViewId="0">
      <pane xSplit="4" ySplit="13" topLeftCell="E14" activePane="bottomRight" state="frozen"/>
      <selection activeCell="E14" sqref="E14"/>
      <selection pane="topRight" activeCell="E14" sqref="E14"/>
      <selection pane="bottomLeft" activeCell="E14" sqref="E14"/>
      <selection pane="bottomRight" activeCell="E14" sqref="E14"/>
    </sheetView>
  </sheetViews>
  <sheetFormatPr defaultRowHeight="14.4" x14ac:dyDescent="0.3"/>
  <cols>
    <col min="1" max="1" width="5.33203125" customWidth="1"/>
    <col min="2" max="2" width="6.44140625" style="1" bestFit="1" customWidth="1"/>
    <col min="3" max="3" width="6.44140625" style="1" hidden="1" customWidth="1"/>
    <col min="4" max="4" width="7.5546875" customWidth="1"/>
    <col min="5" max="9" width="3.88671875" customWidth="1"/>
    <col min="10" max="10" width="4.6640625" hidden="1" customWidth="1"/>
    <col min="11" max="11" width="7.6640625" style="1" hidden="1" customWidth="1"/>
    <col min="12" max="12" width="9.5546875" customWidth="1"/>
    <col min="13" max="13" width="20.109375" style="2" bestFit="1" customWidth="1"/>
    <col min="14" max="14" width="12.109375" bestFit="1" customWidth="1"/>
    <col min="15" max="15" width="22.88671875" bestFit="1" customWidth="1"/>
  </cols>
  <sheetData>
    <row r="1" spans="1:25" ht="15" x14ac:dyDescent="0.25">
      <c r="A1" s="96" t="str">
        <f>INFO!C3</f>
        <v>National Capital Region</v>
      </c>
      <c r="B1" s="96"/>
      <c r="C1" s="96"/>
      <c r="D1" s="96"/>
      <c r="E1" s="96"/>
      <c r="F1" s="96"/>
      <c r="G1" s="96"/>
      <c r="H1" s="96"/>
      <c r="I1" s="96"/>
      <c r="J1" s="96"/>
      <c r="K1" s="96"/>
      <c r="L1" s="96"/>
      <c r="M1" s="96"/>
      <c r="N1" s="96"/>
      <c r="O1" s="96"/>
    </row>
    <row r="2" spans="1:25" ht="15" x14ac:dyDescent="0.25">
      <c r="A2" s="96" t="s">
        <v>0</v>
      </c>
      <c r="B2" s="96"/>
      <c r="C2" s="96"/>
      <c r="D2" s="96"/>
      <c r="E2" s="96"/>
      <c r="F2" s="96"/>
      <c r="G2" s="96"/>
      <c r="H2" s="96"/>
      <c r="I2" s="96"/>
      <c r="J2" s="96"/>
      <c r="K2" s="96"/>
      <c r="L2" s="96"/>
      <c r="M2" s="96"/>
      <c r="N2" s="96"/>
      <c r="O2" s="96"/>
    </row>
    <row r="3" spans="1:25" ht="15" x14ac:dyDescent="0.25">
      <c r="A3" s="96" t="str">
        <f>INFO!C5</f>
        <v>Mandaluyong City</v>
      </c>
      <c r="B3" s="96"/>
      <c r="C3" s="96"/>
      <c r="D3" s="96"/>
      <c r="E3" s="96"/>
      <c r="F3" s="96"/>
      <c r="G3" s="96"/>
      <c r="H3" s="96"/>
      <c r="I3" s="96"/>
      <c r="J3" s="96"/>
      <c r="K3" s="96"/>
      <c r="L3" s="96"/>
      <c r="M3" s="96"/>
      <c r="N3" s="96"/>
      <c r="O3" s="96"/>
    </row>
    <row r="4" spans="1:25" ht="15" x14ac:dyDescent="0.25">
      <c r="A4" s="96" t="str">
        <f>INFO!C7</f>
        <v>Eulogio Rodriguez Integrated School</v>
      </c>
      <c r="B4" s="96"/>
      <c r="C4" s="96"/>
      <c r="D4" s="96"/>
      <c r="E4" s="96"/>
      <c r="F4" s="96"/>
      <c r="G4" s="96"/>
      <c r="H4" s="96"/>
      <c r="I4" s="96"/>
      <c r="J4" s="96"/>
      <c r="K4" s="96"/>
      <c r="L4" s="96"/>
      <c r="M4" s="96"/>
      <c r="N4" s="96"/>
      <c r="O4" s="96"/>
    </row>
    <row r="5" spans="1:25" ht="15" x14ac:dyDescent="0.25">
      <c r="A5" s="96" t="str">
        <f>INFO!C11</f>
        <v>SY 2012 - 2013</v>
      </c>
      <c r="B5" s="96"/>
      <c r="C5" s="96"/>
      <c r="D5" s="96"/>
      <c r="E5" s="96"/>
      <c r="F5" s="96"/>
      <c r="G5" s="96"/>
      <c r="H5" s="96"/>
      <c r="I5" s="96"/>
      <c r="J5" s="96"/>
      <c r="K5" s="96"/>
      <c r="L5" s="96"/>
      <c r="M5" s="96"/>
      <c r="N5" s="96"/>
      <c r="O5" s="96"/>
    </row>
    <row r="6" spans="1:25" ht="18" x14ac:dyDescent="0.25">
      <c r="A6" s="89" t="str">
        <f>"ITEM ANALYSIS ON "&amp;UPPER(INFO!C9)</f>
        <v>ITEM ANALYSIS ON PRETEST - NATIONAL ACHIEVEMENT TEST</v>
      </c>
      <c r="B6" s="89"/>
      <c r="C6" s="89"/>
      <c r="D6" s="89"/>
      <c r="E6" s="89"/>
      <c r="F6" s="89"/>
      <c r="G6" s="89"/>
      <c r="H6" s="89"/>
      <c r="I6" s="89"/>
      <c r="J6" s="89"/>
      <c r="K6" s="89"/>
      <c r="L6" s="89"/>
      <c r="M6" s="89"/>
      <c r="N6" s="89"/>
      <c r="O6" s="89"/>
    </row>
    <row r="7" spans="1:25" ht="18" x14ac:dyDescent="0.25">
      <c r="A7" s="89" t="str">
        <f>INFO!C13</f>
        <v>FOURTH YEAR</v>
      </c>
      <c r="B7" s="89"/>
      <c r="C7" s="89"/>
      <c r="D7" s="89"/>
      <c r="E7" s="89"/>
      <c r="F7" s="89"/>
      <c r="G7" s="89"/>
      <c r="H7" s="89"/>
      <c r="I7" s="89"/>
      <c r="J7" s="89"/>
      <c r="K7" s="89"/>
      <c r="L7" s="89"/>
      <c r="M7" s="89"/>
      <c r="N7" s="89"/>
      <c r="O7" s="89"/>
    </row>
    <row r="8" spans="1:25" ht="18" x14ac:dyDescent="0.25">
      <c r="A8" s="89" t="str">
        <f>INFO!C16</f>
        <v>ARALING PANLIPUNAN</v>
      </c>
      <c r="B8" s="89"/>
      <c r="C8" s="89"/>
      <c r="D8" s="89"/>
      <c r="E8" s="89"/>
      <c r="F8" s="89"/>
      <c r="G8" s="89"/>
      <c r="H8" s="89"/>
      <c r="I8" s="89"/>
      <c r="J8" s="89"/>
      <c r="K8" s="89"/>
      <c r="L8" s="89"/>
      <c r="M8" s="89"/>
      <c r="N8" s="89"/>
      <c r="O8" s="89"/>
    </row>
    <row r="9" spans="1:25" ht="6.75" customHeight="1" x14ac:dyDescent="0.25"/>
    <row r="10" spans="1:25" s="9" customFormat="1" ht="15" x14ac:dyDescent="0.25">
      <c r="A10" s="90" t="s">
        <v>1</v>
      </c>
      <c r="B10" s="90"/>
      <c r="C10" s="90"/>
      <c r="D10" s="90"/>
      <c r="E10" s="75" t="s">
        <v>14</v>
      </c>
      <c r="F10" s="10">
        <f>INFO!C30</f>
        <v>10</v>
      </c>
      <c r="G10" s="75" t="s">
        <v>15</v>
      </c>
      <c r="H10" s="10">
        <f>INFO!C32</f>
        <v>10</v>
      </c>
      <c r="I10" s="75"/>
      <c r="J10" s="75"/>
      <c r="K10" s="75"/>
      <c r="M10" s="13"/>
    </row>
    <row r="11" spans="1:25" s="9" customFormat="1" ht="15" x14ac:dyDescent="0.25">
      <c r="A11" s="11"/>
      <c r="B11" s="11"/>
      <c r="C11" s="11"/>
      <c r="D11" s="11"/>
      <c r="E11" s="11"/>
      <c r="F11" s="11"/>
      <c r="G11" s="11"/>
      <c r="H11" s="11"/>
      <c r="I11" s="11"/>
      <c r="J11" s="11"/>
      <c r="K11" s="11"/>
      <c r="L11" s="12"/>
      <c r="M11" s="14"/>
      <c r="N11" s="12"/>
      <c r="O11" s="12"/>
    </row>
    <row r="12" spans="1:25" s="4" customFormat="1" ht="15" customHeight="1" x14ac:dyDescent="0.3">
      <c r="A12" s="99" t="s">
        <v>2</v>
      </c>
      <c r="B12" s="99" t="s">
        <v>6</v>
      </c>
      <c r="C12" s="99" t="s">
        <v>7</v>
      </c>
      <c r="D12" s="99" t="s">
        <v>7</v>
      </c>
      <c r="E12" s="99" t="s">
        <v>12</v>
      </c>
      <c r="F12" s="99"/>
      <c r="G12" s="99"/>
      <c r="H12" s="99"/>
      <c r="I12" s="99"/>
      <c r="J12" s="100" t="s">
        <v>16</v>
      </c>
      <c r="K12" s="101"/>
      <c r="L12" s="102"/>
      <c r="M12" s="99" t="s">
        <v>3</v>
      </c>
      <c r="N12" s="99" t="s">
        <v>27</v>
      </c>
      <c r="O12" s="99" t="s">
        <v>3</v>
      </c>
    </row>
    <row r="13" spans="1:25" s="4" customFormat="1" x14ac:dyDescent="0.3">
      <c r="A13" s="99"/>
      <c r="B13" s="99"/>
      <c r="C13" s="99"/>
      <c r="D13" s="99"/>
      <c r="E13" s="76" t="s">
        <v>8</v>
      </c>
      <c r="F13" s="76" t="s">
        <v>9</v>
      </c>
      <c r="G13" s="76" t="s">
        <v>10</v>
      </c>
      <c r="H13" s="76" t="s">
        <v>11</v>
      </c>
      <c r="I13" s="76" t="s">
        <v>13</v>
      </c>
      <c r="J13" s="103"/>
      <c r="K13" s="104"/>
      <c r="L13" s="105"/>
      <c r="M13" s="99"/>
      <c r="N13" s="99"/>
      <c r="O13" s="99"/>
    </row>
    <row r="14" spans="1:25" x14ac:dyDescent="0.3">
      <c r="A14" s="106">
        <v>1</v>
      </c>
      <c r="B14" s="3" t="s">
        <v>4</v>
      </c>
      <c r="C14" s="7">
        <f>D14</f>
        <v>0</v>
      </c>
      <c r="D14" s="106"/>
      <c r="E14" s="6"/>
      <c r="F14" s="6"/>
      <c r="G14" s="6"/>
      <c r="H14" s="6"/>
      <c r="I14" s="6"/>
      <c r="J14" s="6" t="e">
        <f>HLOOKUP(C14,$E$13:$I$113,2,TRUE)</f>
        <v>#N/A</v>
      </c>
      <c r="K14" s="3" t="e">
        <f>ROUND(J14/$F$10,2)</f>
        <v>#N/A</v>
      </c>
      <c r="L14" s="97" t="e">
        <f>ROUND((K14+K15)/2,2)</f>
        <v>#N/A</v>
      </c>
      <c r="M14" s="94" t="e">
        <f>IF(L14&gt;=0.86,"Very Easy/ Revise",IF(L14&gt;=0.71,"Easy/ Retain",IF(L14&gt;=0.4,"Average/ Retain",IF(L14&gt;=0.15,"Difficult/ Retain",IF(L14&gt;=0,"Very Difficult/ Revise"," ")))))</f>
        <v>#N/A</v>
      </c>
      <c r="N14" s="97" t="e">
        <f>ROUND((K14-K15)/2,2)</f>
        <v>#N/A</v>
      </c>
      <c r="O14" s="94" t="e">
        <f>IF(N14&gt;=0.4,"Very Good Item",IF(N14&gt;=0.3,"Good Item",IF(N14&gt;=0.2,"Subject to Improvement",IF(N14&gt;=-1,"Revise/ Reject"," "))))</f>
        <v>#N/A</v>
      </c>
      <c r="Y14" t="s">
        <v>8</v>
      </c>
    </row>
    <row r="15" spans="1:25" x14ac:dyDescent="0.3">
      <c r="A15" s="106"/>
      <c r="B15" s="3" t="s">
        <v>5</v>
      </c>
      <c r="C15" s="7">
        <f>D14</f>
        <v>0</v>
      </c>
      <c r="D15" s="106"/>
      <c r="E15" s="6"/>
      <c r="F15" s="6"/>
      <c r="G15" s="6"/>
      <c r="H15" s="6"/>
      <c r="I15" s="6"/>
      <c r="J15" s="6" t="e">
        <f>HLOOKUP(C15,$E$13:$I$113,3,TRUE)</f>
        <v>#N/A</v>
      </c>
      <c r="K15" s="3" t="e">
        <f>ROUND(J15/$H$10,2)</f>
        <v>#N/A</v>
      </c>
      <c r="L15" s="98"/>
      <c r="M15" s="95"/>
      <c r="N15" s="98"/>
      <c r="O15" s="95"/>
      <c r="Y15" t="s">
        <v>9</v>
      </c>
    </row>
    <row r="16" spans="1:25" ht="15" customHeight="1" x14ac:dyDescent="0.3">
      <c r="A16" s="106">
        <v>2</v>
      </c>
      <c r="B16" s="3" t="s">
        <v>4</v>
      </c>
      <c r="C16" s="7">
        <f t="shared" ref="C16" si="0">D16</f>
        <v>0</v>
      </c>
      <c r="D16" s="106"/>
      <c r="E16" s="6"/>
      <c r="F16" s="6"/>
      <c r="G16" s="6"/>
      <c r="H16" s="6"/>
      <c r="I16" s="6"/>
      <c r="J16" s="6" t="e">
        <f>HLOOKUP(C16,$E$13:$I$113,4,TRUE)</f>
        <v>#N/A</v>
      </c>
      <c r="K16" s="3" t="e">
        <f t="shared" ref="K16" si="1">ROUND(J16/$F$10,2)</f>
        <v>#N/A</v>
      </c>
      <c r="L16" s="97" t="e">
        <f>ROUND((K16+K17)/2,2)</f>
        <v>#N/A</v>
      </c>
      <c r="M16" s="94" t="e">
        <f t="shared" ref="M16" si="2">IF(L16&gt;=0.86,"Very Easy/ Revise",IF(L16&gt;=0.71,"Easy/ Retain",IF(L16&gt;=0.4,"Average/ Retain",IF(L16&gt;=0.15,"Difficult/ Retain",IF(L16&gt;=0,"Very Difficult/ Revise"," ")))))</f>
        <v>#N/A</v>
      </c>
      <c r="N16" s="97" t="e">
        <f>ROUND((K16-K17)/2,2)</f>
        <v>#N/A</v>
      </c>
      <c r="O16" s="94" t="e">
        <f t="shared" ref="O16" si="3">IF(N16&gt;=0.4,"Very Good Item",IF(N16&gt;=0.3,"Good Item",IF(N16&gt;=0.2,"Subject to Improvement",IF(N16&gt;=-1,"Revise/ Reject"," "))))</f>
        <v>#N/A</v>
      </c>
      <c r="Y16" t="s">
        <v>10</v>
      </c>
    </row>
    <row r="17" spans="1:25" x14ac:dyDescent="0.3">
      <c r="A17" s="106"/>
      <c r="B17" s="3" t="s">
        <v>5</v>
      </c>
      <c r="C17" s="7">
        <f t="shared" ref="C17" si="4">D16</f>
        <v>0</v>
      </c>
      <c r="D17" s="106"/>
      <c r="E17" s="6"/>
      <c r="F17" s="6"/>
      <c r="G17" s="6"/>
      <c r="H17" s="6"/>
      <c r="I17" s="6"/>
      <c r="J17" s="6" t="e">
        <f>HLOOKUP(C17,$E$13:$I$113,5,TRUE)</f>
        <v>#N/A</v>
      </c>
      <c r="K17" s="3" t="e">
        <f t="shared" ref="K17" si="5">ROUND(J17/$H$10,2)</f>
        <v>#N/A</v>
      </c>
      <c r="L17" s="98"/>
      <c r="M17" s="95"/>
      <c r="N17" s="98"/>
      <c r="O17" s="95"/>
      <c r="Y17" t="s">
        <v>11</v>
      </c>
    </row>
    <row r="18" spans="1:25" ht="15" customHeight="1" x14ac:dyDescent="0.3">
      <c r="A18" s="106">
        <v>3</v>
      </c>
      <c r="B18" s="3" t="s">
        <v>4</v>
      </c>
      <c r="C18" s="7">
        <f t="shared" ref="C18" si="6">D18</f>
        <v>0</v>
      </c>
      <c r="D18" s="106"/>
      <c r="E18" s="6"/>
      <c r="F18" s="6"/>
      <c r="G18" s="6"/>
      <c r="H18" s="6"/>
      <c r="I18" s="6"/>
      <c r="J18" s="6" t="e">
        <f>HLOOKUP(C18,$E$13:$I$113,6,TRUE)</f>
        <v>#N/A</v>
      </c>
      <c r="K18" s="3" t="e">
        <f t="shared" ref="K18" si="7">ROUND(J18/$F$10,2)</f>
        <v>#N/A</v>
      </c>
      <c r="L18" s="97" t="e">
        <f t="shared" ref="L18" si="8">ROUND((K18+K19)/2,2)</f>
        <v>#N/A</v>
      </c>
      <c r="M18" s="94" t="e">
        <f t="shared" ref="M18" si="9">IF(L18&gt;=0.86,"Very Easy/ Revise",IF(L18&gt;=0.71,"Easy/ Retain",IF(L18&gt;=0.4,"Average/ Retain",IF(L18&gt;=0.15,"Difficult/ Retain",IF(L18&gt;=0,"Very Difficult/ Revise"," ")))))</f>
        <v>#N/A</v>
      </c>
      <c r="N18" s="97" t="e">
        <f t="shared" ref="N18" si="10">ROUND((K18-K19)/2,2)</f>
        <v>#N/A</v>
      </c>
      <c r="O18" s="94" t="e">
        <f t="shared" ref="O18" si="11">IF(N18&gt;=0.4,"Very Good Item",IF(N18&gt;=0.3,"Good Item",IF(N18&gt;=0.2,"Subject to Improvement",IF(N18&gt;=-1,"Revise/ Reject"," "))))</f>
        <v>#N/A</v>
      </c>
      <c r="Y18" t="s">
        <v>13</v>
      </c>
    </row>
    <row r="19" spans="1:25" x14ac:dyDescent="0.3">
      <c r="A19" s="106"/>
      <c r="B19" s="3" t="s">
        <v>5</v>
      </c>
      <c r="C19" s="7">
        <f t="shared" ref="C19" si="12">D18</f>
        <v>0</v>
      </c>
      <c r="D19" s="106"/>
      <c r="E19" s="6"/>
      <c r="F19" s="6"/>
      <c r="G19" s="6"/>
      <c r="H19" s="6"/>
      <c r="I19" s="6"/>
      <c r="J19" s="6" t="e">
        <f>HLOOKUP(C19,$E$13:$I$113,7,TRUE)</f>
        <v>#N/A</v>
      </c>
      <c r="K19" s="3" t="e">
        <f t="shared" ref="K19" si="13">ROUND(J19/$H$10,2)</f>
        <v>#N/A</v>
      </c>
      <c r="L19" s="98"/>
      <c r="M19" s="95"/>
      <c r="N19" s="98"/>
      <c r="O19" s="95"/>
    </row>
    <row r="20" spans="1:25" ht="15" customHeight="1" x14ac:dyDescent="0.3">
      <c r="A20" s="106">
        <v>4</v>
      </c>
      <c r="B20" s="3" t="s">
        <v>4</v>
      </c>
      <c r="C20" s="7">
        <f t="shared" ref="C20" si="14">D20</f>
        <v>0</v>
      </c>
      <c r="D20" s="106"/>
      <c r="E20" s="6"/>
      <c r="F20" s="6"/>
      <c r="G20" s="6"/>
      <c r="H20" s="6"/>
      <c r="I20" s="6"/>
      <c r="J20" s="6" t="e">
        <f>HLOOKUP(C20,$E$13:$I$113,8,TRUE)</f>
        <v>#N/A</v>
      </c>
      <c r="K20" s="3" t="e">
        <f t="shared" ref="K20" si="15">ROUND(J20/$F$10,2)</f>
        <v>#N/A</v>
      </c>
      <c r="L20" s="97" t="e">
        <f t="shared" ref="L20" si="16">ROUND((K20+K21)/2,2)</f>
        <v>#N/A</v>
      </c>
      <c r="M20" s="94" t="e">
        <f t="shared" ref="M20" si="17">IF(L20&gt;=0.86,"Very Easy/ Revise",IF(L20&gt;=0.71,"Easy/ Retain",IF(L20&gt;=0.4,"Average/ Retain",IF(L20&gt;=0.15,"Difficult/ Retain",IF(L20&gt;=0,"Very Difficult/ Revise"," ")))))</f>
        <v>#N/A</v>
      </c>
      <c r="N20" s="97" t="e">
        <f t="shared" ref="N20" si="18">ROUND((K20-K21)/2,2)</f>
        <v>#N/A</v>
      </c>
      <c r="O20" s="94" t="e">
        <f t="shared" ref="O20" si="19">IF(N20&gt;=0.4,"Very Good Item",IF(N20&gt;=0.3,"Good Item",IF(N20&gt;=0.2,"Subject to Improvement",IF(N20&gt;=-1,"Revise/ Reject"," "))))</f>
        <v>#N/A</v>
      </c>
    </row>
    <row r="21" spans="1:25" x14ac:dyDescent="0.3">
      <c r="A21" s="106"/>
      <c r="B21" s="3" t="s">
        <v>5</v>
      </c>
      <c r="C21" s="7">
        <f t="shared" ref="C21" si="20">D20</f>
        <v>0</v>
      </c>
      <c r="D21" s="106"/>
      <c r="E21" s="6"/>
      <c r="F21" s="6"/>
      <c r="G21" s="6"/>
      <c r="H21" s="6"/>
      <c r="I21" s="6"/>
      <c r="J21" s="6" t="e">
        <f>HLOOKUP(C21,$E$13:$I$113,9,TRUE)</f>
        <v>#N/A</v>
      </c>
      <c r="K21" s="3" t="e">
        <f t="shared" ref="K21" si="21">ROUND(J21/$H$10,2)</f>
        <v>#N/A</v>
      </c>
      <c r="L21" s="98"/>
      <c r="M21" s="95"/>
      <c r="N21" s="98"/>
      <c r="O21" s="95"/>
    </row>
    <row r="22" spans="1:25" ht="15" customHeight="1" x14ac:dyDescent="0.3">
      <c r="A22" s="106">
        <v>5</v>
      </c>
      <c r="B22" s="3" t="s">
        <v>4</v>
      </c>
      <c r="C22" s="7">
        <f t="shared" ref="C22" si="22">D22</f>
        <v>0</v>
      </c>
      <c r="D22" s="106"/>
      <c r="E22" s="6"/>
      <c r="F22" s="6"/>
      <c r="G22" s="6"/>
      <c r="H22" s="6"/>
      <c r="I22" s="6"/>
      <c r="J22" s="6" t="e">
        <f>HLOOKUP(C22,$E$13:$I$113,10,TRUE)</f>
        <v>#N/A</v>
      </c>
      <c r="K22" s="3" t="e">
        <f t="shared" ref="K22" si="23">ROUND(J22/$F$10,2)</f>
        <v>#N/A</v>
      </c>
      <c r="L22" s="97" t="e">
        <f t="shared" ref="L22" si="24">ROUND((K22+K23)/2,2)</f>
        <v>#N/A</v>
      </c>
      <c r="M22" s="94" t="e">
        <f t="shared" ref="M22" si="25">IF(L22&gt;=0.86,"Very Easy/ Revise",IF(L22&gt;=0.71,"Easy/ Retain",IF(L22&gt;=0.4,"Average/ Retain",IF(L22&gt;=0.15,"Difficult/ Retain",IF(L22&gt;=0,"Very Difficult/ Revise"," ")))))</f>
        <v>#N/A</v>
      </c>
      <c r="N22" s="97" t="e">
        <f t="shared" ref="N22" si="26">ROUND((K22-K23)/2,2)</f>
        <v>#N/A</v>
      </c>
      <c r="O22" s="94" t="e">
        <f t="shared" ref="O22" si="27">IF(N22&gt;=0.4,"Very Good Item",IF(N22&gt;=0.3,"Good Item",IF(N22&gt;=0.2,"Subject to Improvement",IF(N22&gt;=-1,"Revise/ Reject"," "))))</f>
        <v>#N/A</v>
      </c>
    </row>
    <row r="23" spans="1:25" x14ac:dyDescent="0.3">
      <c r="A23" s="106"/>
      <c r="B23" s="3" t="s">
        <v>5</v>
      </c>
      <c r="C23" s="7">
        <f t="shared" ref="C23" si="28">D22</f>
        <v>0</v>
      </c>
      <c r="D23" s="106"/>
      <c r="E23" s="6"/>
      <c r="F23" s="6"/>
      <c r="G23" s="6"/>
      <c r="H23" s="6"/>
      <c r="I23" s="6"/>
      <c r="J23" s="6" t="e">
        <f>HLOOKUP(C23,$E$13:$I$113,11,TRUE)</f>
        <v>#N/A</v>
      </c>
      <c r="K23" s="3" t="e">
        <f t="shared" ref="K23" si="29">ROUND(J23/$H$10,2)</f>
        <v>#N/A</v>
      </c>
      <c r="L23" s="98"/>
      <c r="M23" s="95"/>
      <c r="N23" s="98"/>
      <c r="O23" s="95"/>
    </row>
    <row r="24" spans="1:25" x14ac:dyDescent="0.3">
      <c r="A24" s="106">
        <v>6</v>
      </c>
      <c r="B24" s="3" t="s">
        <v>4</v>
      </c>
      <c r="C24" s="7">
        <f t="shared" ref="C24" si="30">D24</f>
        <v>0</v>
      </c>
      <c r="D24" s="106"/>
      <c r="E24" s="6"/>
      <c r="F24" s="6"/>
      <c r="G24" s="6"/>
      <c r="H24" s="6"/>
      <c r="I24" s="6"/>
      <c r="J24" s="6" t="e">
        <f>HLOOKUP(C24,$E$13:$I$113,12,TRUE)</f>
        <v>#N/A</v>
      </c>
      <c r="K24" s="3" t="e">
        <f t="shared" ref="K24" si="31">ROUND(J24/$F$10,2)</f>
        <v>#N/A</v>
      </c>
      <c r="L24" s="97" t="e">
        <f t="shared" ref="L24" si="32">ROUND((K24+K25)/2,2)</f>
        <v>#N/A</v>
      </c>
      <c r="M24" s="94" t="e">
        <f t="shared" ref="M24" si="33">IF(L24&gt;=0.86,"Very Easy/ Revise",IF(L24&gt;=0.71,"Easy/ Retain",IF(L24&gt;=0.4,"Average/ Retain",IF(L24&gt;=0.15,"Difficult/ Retain",IF(L24&gt;=0,"Very Difficult/ Revise"," ")))))</f>
        <v>#N/A</v>
      </c>
      <c r="N24" s="97" t="e">
        <f t="shared" ref="N24" si="34">ROUND((K24-K25)/2,2)</f>
        <v>#N/A</v>
      </c>
      <c r="O24" s="94" t="e">
        <f t="shared" ref="O24" si="35">IF(N24&gt;=0.4,"Very Good Item",IF(N24&gt;=0.3,"Good Item",IF(N24&gt;=0.2,"Subject to Improvement",IF(N24&gt;=-1,"Revise/ Reject"," "))))</f>
        <v>#N/A</v>
      </c>
    </row>
    <row r="25" spans="1:25" x14ac:dyDescent="0.3">
      <c r="A25" s="106"/>
      <c r="B25" s="3" t="s">
        <v>5</v>
      </c>
      <c r="C25" s="7">
        <f t="shared" ref="C25" si="36">D24</f>
        <v>0</v>
      </c>
      <c r="D25" s="106"/>
      <c r="E25" s="6"/>
      <c r="F25" s="6"/>
      <c r="G25" s="6"/>
      <c r="H25" s="6"/>
      <c r="I25" s="6"/>
      <c r="J25" s="6" t="e">
        <f>HLOOKUP(C25,$E$13:$I$113,13,TRUE)</f>
        <v>#N/A</v>
      </c>
      <c r="K25" s="3" t="e">
        <f t="shared" ref="K25" si="37">ROUND(J25/$H$10,2)</f>
        <v>#N/A</v>
      </c>
      <c r="L25" s="98"/>
      <c r="M25" s="95"/>
      <c r="N25" s="98"/>
      <c r="O25" s="95"/>
    </row>
    <row r="26" spans="1:25" ht="15" customHeight="1" x14ac:dyDescent="0.3">
      <c r="A26" s="106">
        <v>7</v>
      </c>
      <c r="B26" s="3" t="s">
        <v>4</v>
      </c>
      <c r="C26" s="7">
        <f t="shared" ref="C26" si="38">D26</f>
        <v>0</v>
      </c>
      <c r="D26" s="106"/>
      <c r="E26" s="6"/>
      <c r="F26" s="6"/>
      <c r="G26" s="6"/>
      <c r="H26" s="6"/>
      <c r="I26" s="6"/>
      <c r="J26" s="6" t="e">
        <f>HLOOKUP(C26,$E$13:$I$113,14,TRUE)</f>
        <v>#N/A</v>
      </c>
      <c r="K26" s="3" t="e">
        <f t="shared" ref="K26" si="39">ROUND(J26/$F$10,2)</f>
        <v>#N/A</v>
      </c>
      <c r="L26" s="97" t="e">
        <f t="shared" ref="L26" si="40">ROUND((K26+K27)/2,2)</f>
        <v>#N/A</v>
      </c>
      <c r="M26" s="94" t="e">
        <f t="shared" ref="M26" si="41">IF(L26&gt;=0.86,"Very Easy/ Revise",IF(L26&gt;=0.71,"Easy/ Retain",IF(L26&gt;=0.4,"Average/ Retain",IF(L26&gt;=0.15,"Difficult/ Retain",IF(L26&gt;=0,"Very Difficult/ Revise"," ")))))</f>
        <v>#N/A</v>
      </c>
      <c r="N26" s="97" t="e">
        <f t="shared" ref="N26" si="42">ROUND((K26-K27)/2,2)</f>
        <v>#N/A</v>
      </c>
      <c r="O26" s="94" t="e">
        <f t="shared" ref="O26" si="43">IF(N26&gt;=0.4,"Very Good Item",IF(N26&gt;=0.3,"Good Item",IF(N26&gt;=0.2,"Subject to Improvement",IF(N26&gt;=-1,"Revise/ Reject"," "))))</f>
        <v>#N/A</v>
      </c>
    </row>
    <row r="27" spans="1:25" x14ac:dyDescent="0.3">
      <c r="A27" s="106"/>
      <c r="B27" s="3" t="s">
        <v>5</v>
      </c>
      <c r="C27" s="7">
        <f t="shared" ref="C27" si="44">D26</f>
        <v>0</v>
      </c>
      <c r="D27" s="106"/>
      <c r="E27" s="6"/>
      <c r="F27" s="6"/>
      <c r="G27" s="6"/>
      <c r="H27" s="6"/>
      <c r="I27" s="6"/>
      <c r="J27" s="6" t="e">
        <f>HLOOKUP(C27,$E$13:$I$113,15,TRUE)</f>
        <v>#N/A</v>
      </c>
      <c r="K27" s="3" t="e">
        <f t="shared" ref="K27" si="45">ROUND(J27/$H$10,2)</f>
        <v>#N/A</v>
      </c>
      <c r="L27" s="98"/>
      <c r="M27" s="95"/>
      <c r="N27" s="98"/>
      <c r="O27" s="95"/>
    </row>
    <row r="28" spans="1:25" ht="15" customHeight="1" x14ac:dyDescent="0.3">
      <c r="A28" s="106">
        <v>8</v>
      </c>
      <c r="B28" s="3" t="s">
        <v>4</v>
      </c>
      <c r="C28" s="7">
        <f t="shared" ref="C28" si="46">D28</f>
        <v>0</v>
      </c>
      <c r="D28" s="106"/>
      <c r="E28" s="6"/>
      <c r="F28" s="6"/>
      <c r="G28" s="6"/>
      <c r="H28" s="6"/>
      <c r="I28" s="6"/>
      <c r="J28" s="6" t="e">
        <f>HLOOKUP(C28,$E$13:$I$113,16,TRUE)</f>
        <v>#N/A</v>
      </c>
      <c r="K28" s="3" t="e">
        <f t="shared" ref="K28" si="47">ROUND(J28/$F$10,2)</f>
        <v>#N/A</v>
      </c>
      <c r="L28" s="97" t="e">
        <f t="shared" ref="L28" si="48">ROUND((K28+K29)/2,2)</f>
        <v>#N/A</v>
      </c>
      <c r="M28" s="94" t="e">
        <f t="shared" ref="M28" si="49">IF(L28&gt;=0.86,"Very Easy/ Revise",IF(L28&gt;=0.71,"Easy/ Retain",IF(L28&gt;=0.4,"Average/ Retain",IF(L28&gt;=0.15,"Difficult/ Retain",IF(L28&gt;=0,"Very Difficult/ Revise"," ")))))</f>
        <v>#N/A</v>
      </c>
      <c r="N28" s="97" t="e">
        <f t="shared" ref="N28" si="50">ROUND((K28-K29)/2,2)</f>
        <v>#N/A</v>
      </c>
      <c r="O28" s="94" t="e">
        <f t="shared" ref="O28" si="51">IF(N28&gt;=0.4,"Very Good Item",IF(N28&gt;=0.3,"Good Item",IF(N28&gt;=0.2,"Subject to Improvement",IF(N28&gt;=-1,"Revise/ Reject"," "))))</f>
        <v>#N/A</v>
      </c>
    </row>
    <row r="29" spans="1:25" x14ac:dyDescent="0.3">
      <c r="A29" s="106"/>
      <c r="B29" s="3" t="s">
        <v>5</v>
      </c>
      <c r="C29" s="7">
        <f t="shared" ref="C29" si="52">D28</f>
        <v>0</v>
      </c>
      <c r="D29" s="106"/>
      <c r="E29" s="6"/>
      <c r="F29" s="6"/>
      <c r="G29" s="6"/>
      <c r="H29" s="6"/>
      <c r="I29" s="6"/>
      <c r="J29" s="6" t="e">
        <f>HLOOKUP(C29,$E$13:$I$113,17,TRUE)</f>
        <v>#N/A</v>
      </c>
      <c r="K29" s="3" t="e">
        <f t="shared" ref="K29" si="53">ROUND(J29/$H$10,2)</f>
        <v>#N/A</v>
      </c>
      <c r="L29" s="98"/>
      <c r="M29" s="95"/>
      <c r="N29" s="98"/>
      <c r="O29" s="95"/>
    </row>
    <row r="30" spans="1:25" ht="15" customHeight="1" x14ac:dyDescent="0.3">
      <c r="A30" s="106">
        <v>9</v>
      </c>
      <c r="B30" s="3" t="s">
        <v>4</v>
      </c>
      <c r="C30" s="7">
        <f t="shared" ref="C30" si="54">D30</f>
        <v>0</v>
      </c>
      <c r="D30" s="106"/>
      <c r="E30" s="6"/>
      <c r="F30" s="6"/>
      <c r="G30" s="6"/>
      <c r="H30" s="6"/>
      <c r="I30" s="6"/>
      <c r="J30" s="6" t="e">
        <f>HLOOKUP(C30,$E$13:$I$113,18,TRUE)</f>
        <v>#N/A</v>
      </c>
      <c r="K30" s="3" t="e">
        <f t="shared" ref="K30" si="55">ROUND(J30/$F$10,2)</f>
        <v>#N/A</v>
      </c>
      <c r="L30" s="97" t="e">
        <f t="shared" ref="L30" si="56">ROUND((K30+K31)/2,2)</f>
        <v>#N/A</v>
      </c>
      <c r="M30" s="94" t="e">
        <f t="shared" ref="M30" si="57">IF(L30&gt;=0.86,"Very Easy/ Revise",IF(L30&gt;=0.71,"Easy/ Retain",IF(L30&gt;=0.4,"Average/ Retain",IF(L30&gt;=0.15,"Difficult/ Retain",IF(L30&gt;=0,"Very Difficult/ Revise"," ")))))</f>
        <v>#N/A</v>
      </c>
      <c r="N30" s="97" t="e">
        <f t="shared" ref="N30" si="58">ROUND((K30-K31)/2,2)</f>
        <v>#N/A</v>
      </c>
      <c r="O30" s="94" t="e">
        <f t="shared" ref="O30" si="59">IF(N30&gt;=0.4,"Very Good Item",IF(N30&gt;=0.3,"Good Item",IF(N30&gt;=0.2,"Subject to Improvement",IF(N30&gt;=-1,"Revise/ Reject"," "))))</f>
        <v>#N/A</v>
      </c>
    </row>
    <row r="31" spans="1:25" x14ac:dyDescent="0.3">
      <c r="A31" s="106"/>
      <c r="B31" s="3" t="s">
        <v>5</v>
      </c>
      <c r="C31" s="7">
        <f t="shared" ref="C31" si="60">D30</f>
        <v>0</v>
      </c>
      <c r="D31" s="106"/>
      <c r="E31" s="6"/>
      <c r="F31" s="6"/>
      <c r="G31" s="6"/>
      <c r="H31" s="6"/>
      <c r="I31" s="6"/>
      <c r="J31" s="6" t="e">
        <f>HLOOKUP(C31,$E$13:$I$113,19,TRUE)</f>
        <v>#N/A</v>
      </c>
      <c r="K31" s="3" t="e">
        <f t="shared" ref="K31" si="61">ROUND(J31/$H$10,2)</f>
        <v>#N/A</v>
      </c>
      <c r="L31" s="98"/>
      <c r="M31" s="95"/>
      <c r="N31" s="98"/>
      <c r="O31" s="95"/>
    </row>
    <row r="32" spans="1:25" ht="15" customHeight="1" x14ac:dyDescent="0.3">
      <c r="A32" s="106">
        <v>10</v>
      </c>
      <c r="B32" s="3" t="s">
        <v>4</v>
      </c>
      <c r="C32" s="7">
        <f t="shared" ref="C32" si="62">D32</f>
        <v>0</v>
      </c>
      <c r="D32" s="106"/>
      <c r="E32" s="6"/>
      <c r="F32" s="6"/>
      <c r="G32" s="6"/>
      <c r="H32" s="6"/>
      <c r="I32" s="6"/>
      <c r="J32" s="6" t="e">
        <f>HLOOKUP(C32,$E$13:$I$113,20,TRUE)</f>
        <v>#N/A</v>
      </c>
      <c r="K32" s="3" t="e">
        <f t="shared" ref="K32" si="63">ROUND(J32/$F$10,2)</f>
        <v>#N/A</v>
      </c>
      <c r="L32" s="97" t="e">
        <f t="shared" ref="L32" si="64">ROUND((K32+K33)/2,2)</f>
        <v>#N/A</v>
      </c>
      <c r="M32" s="94" t="e">
        <f t="shared" ref="M32" si="65">IF(L32&gt;=0.86,"Very Easy/ Revise",IF(L32&gt;=0.71,"Easy/ Retain",IF(L32&gt;=0.4,"Average/ Retain",IF(L32&gt;=0.15,"Difficult/ Retain",IF(L32&gt;=0,"Very Difficult/ Revise"," ")))))</f>
        <v>#N/A</v>
      </c>
      <c r="N32" s="97" t="e">
        <f t="shared" ref="N32" si="66">ROUND((K32-K33)/2,2)</f>
        <v>#N/A</v>
      </c>
      <c r="O32" s="94" t="e">
        <f t="shared" ref="O32" si="67">IF(N32&gt;=0.4,"Very Good Item",IF(N32&gt;=0.3,"Good Item",IF(N32&gt;=0.2,"Subject to Improvement",IF(N32&gt;=-1,"Revise/ Reject"," "))))</f>
        <v>#N/A</v>
      </c>
    </row>
    <row r="33" spans="1:15" x14ac:dyDescent="0.3">
      <c r="A33" s="106"/>
      <c r="B33" s="3" t="s">
        <v>5</v>
      </c>
      <c r="C33" s="7">
        <f t="shared" ref="C33" si="68">D32</f>
        <v>0</v>
      </c>
      <c r="D33" s="106"/>
      <c r="E33" s="6"/>
      <c r="F33" s="6"/>
      <c r="G33" s="6"/>
      <c r="H33" s="6"/>
      <c r="I33" s="6"/>
      <c r="J33" s="6" t="e">
        <f>HLOOKUP(C33,$E$13:$I$113,21,TRUE)</f>
        <v>#N/A</v>
      </c>
      <c r="K33" s="3" t="e">
        <f t="shared" ref="K33" si="69">ROUND(J33/$H$10,2)</f>
        <v>#N/A</v>
      </c>
      <c r="L33" s="98"/>
      <c r="M33" s="95"/>
      <c r="N33" s="98"/>
      <c r="O33" s="95"/>
    </row>
    <row r="34" spans="1:15" ht="15" customHeight="1" x14ac:dyDescent="0.3">
      <c r="A34" s="106">
        <v>11</v>
      </c>
      <c r="B34" s="3" t="s">
        <v>4</v>
      </c>
      <c r="C34" s="7">
        <f t="shared" ref="C34" si="70">D34</f>
        <v>0</v>
      </c>
      <c r="D34" s="106"/>
      <c r="E34" s="6"/>
      <c r="F34" s="6"/>
      <c r="G34" s="6"/>
      <c r="H34" s="6"/>
      <c r="I34" s="6"/>
      <c r="J34" s="6" t="e">
        <f>HLOOKUP(C34,$E$13:$I$113,22,TRUE)</f>
        <v>#N/A</v>
      </c>
      <c r="K34" s="3" t="e">
        <f t="shared" ref="K34" si="71">ROUND(J34/$F$10,2)</f>
        <v>#N/A</v>
      </c>
      <c r="L34" s="97" t="e">
        <f t="shared" ref="L34" si="72">ROUND((K34+K35)/2,2)</f>
        <v>#N/A</v>
      </c>
      <c r="M34" s="94" t="e">
        <f t="shared" ref="M34" si="73">IF(L34&gt;=0.86,"Very Easy/ Revise",IF(L34&gt;=0.71,"Easy/ Retain",IF(L34&gt;=0.4,"Average/ Retain",IF(L34&gt;=0.15,"Difficult/ Retain",IF(L34&gt;=0,"Very Difficult/ Revise"," ")))))</f>
        <v>#N/A</v>
      </c>
      <c r="N34" s="97" t="e">
        <f t="shared" ref="N34" si="74">ROUND((K34-K35)/2,2)</f>
        <v>#N/A</v>
      </c>
      <c r="O34" s="94" t="e">
        <f t="shared" ref="O34" si="75">IF(N34&gt;=0.4,"Very Good Item",IF(N34&gt;=0.3,"Good Item",IF(N34&gt;=0.2,"Subject to Improvement",IF(N34&gt;=-1,"Revise/ Reject"," "))))</f>
        <v>#N/A</v>
      </c>
    </row>
    <row r="35" spans="1:15" x14ac:dyDescent="0.3">
      <c r="A35" s="106"/>
      <c r="B35" s="3" t="s">
        <v>5</v>
      </c>
      <c r="C35" s="7">
        <f t="shared" ref="C35" si="76">D34</f>
        <v>0</v>
      </c>
      <c r="D35" s="106"/>
      <c r="E35" s="6"/>
      <c r="F35" s="6"/>
      <c r="G35" s="6"/>
      <c r="H35" s="6"/>
      <c r="I35" s="6"/>
      <c r="J35" s="6" t="e">
        <f>HLOOKUP(C35,$E$13:$I$113,23,TRUE)</f>
        <v>#N/A</v>
      </c>
      <c r="K35" s="3" t="e">
        <f t="shared" ref="K35" si="77">ROUND(J35/$H$10,2)</f>
        <v>#N/A</v>
      </c>
      <c r="L35" s="98"/>
      <c r="M35" s="95"/>
      <c r="N35" s="98"/>
      <c r="O35" s="95"/>
    </row>
    <row r="36" spans="1:15" ht="15" customHeight="1" x14ac:dyDescent="0.3">
      <c r="A36" s="106">
        <v>12</v>
      </c>
      <c r="B36" s="3" t="s">
        <v>4</v>
      </c>
      <c r="C36" s="7">
        <f t="shared" ref="C36" si="78">D36</f>
        <v>0</v>
      </c>
      <c r="D36" s="106"/>
      <c r="E36" s="6"/>
      <c r="F36" s="6"/>
      <c r="G36" s="6"/>
      <c r="H36" s="6"/>
      <c r="I36" s="6"/>
      <c r="J36" s="6" t="e">
        <f>HLOOKUP(C36,$E$13:$I$113,24,TRUE)</f>
        <v>#N/A</v>
      </c>
      <c r="K36" s="3" t="e">
        <f t="shared" ref="K36" si="79">ROUND(J36/$F$10,2)</f>
        <v>#N/A</v>
      </c>
      <c r="L36" s="97" t="e">
        <f t="shared" ref="L36" si="80">ROUND((K36+K37)/2,2)</f>
        <v>#N/A</v>
      </c>
      <c r="M36" s="94" t="e">
        <f t="shared" ref="M36" si="81">IF(L36&gt;=0.86,"Very Easy/ Revise",IF(L36&gt;=0.71,"Easy/ Retain",IF(L36&gt;=0.4,"Average/ Retain",IF(L36&gt;=0.15,"Difficult/ Retain",IF(L36&gt;=0,"Very Difficult/ Revise"," ")))))</f>
        <v>#N/A</v>
      </c>
      <c r="N36" s="97" t="e">
        <f t="shared" ref="N36" si="82">ROUND((K36-K37)/2,2)</f>
        <v>#N/A</v>
      </c>
      <c r="O36" s="94" t="e">
        <f t="shared" ref="O36" si="83">IF(N36&gt;=0.4,"Very Good Item",IF(N36&gt;=0.3,"Good Item",IF(N36&gt;=0.2,"Subject to Improvement",IF(N36&gt;=-1,"Revise/ Reject"," "))))</f>
        <v>#N/A</v>
      </c>
    </row>
    <row r="37" spans="1:15" x14ac:dyDescent="0.3">
      <c r="A37" s="106"/>
      <c r="B37" s="3" t="s">
        <v>5</v>
      </c>
      <c r="C37" s="7">
        <f t="shared" ref="C37" si="84">D36</f>
        <v>0</v>
      </c>
      <c r="D37" s="106"/>
      <c r="E37" s="6"/>
      <c r="F37" s="6"/>
      <c r="G37" s="6"/>
      <c r="H37" s="6"/>
      <c r="I37" s="6"/>
      <c r="J37" s="6" t="e">
        <f>HLOOKUP(C37,$E$13:$I$113,25,TRUE)</f>
        <v>#N/A</v>
      </c>
      <c r="K37" s="3" t="e">
        <f t="shared" ref="K37" si="85">ROUND(J37/$H$10,2)</f>
        <v>#N/A</v>
      </c>
      <c r="L37" s="98"/>
      <c r="M37" s="95"/>
      <c r="N37" s="98"/>
      <c r="O37" s="95"/>
    </row>
    <row r="38" spans="1:15" x14ac:dyDescent="0.3">
      <c r="A38" s="106">
        <v>13</v>
      </c>
      <c r="B38" s="3" t="s">
        <v>4</v>
      </c>
      <c r="C38" s="7">
        <f t="shared" ref="C38" si="86">D38</f>
        <v>0</v>
      </c>
      <c r="D38" s="106"/>
      <c r="E38" s="6"/>
      <c r="F38" s="6"/>
      <c r="G38" s="6"/>
      <c r="H38" s="6"/>
      <c r="I38" s="6"/>
      <c r="J38" s="6" t="e">
        <f>HLOOKUP(C38,$E$13:$I$113,26,TRUE)</f>
        <v>#N/A</v>
      </c>
      <c r="K38" s="3" t="e">
        <f t="shared" ref="K38" si="87">ROUND(J38/$F$10,2)</f>
        <v>#N/A</v>
      </c>
      <c r="L38" s="97" t="e">
        <f t="shared" ref="L38" si="88">ROUND((K38+K39)/2,2)</f>
        <v>#N/A</v>
      </c>
      <c r="M38" s="94" t="e">
        <f t="shared" ref="M38" si="89">IF(L38&gt;=0.86,"Very Easy/ Revise",IF(L38&gt;=0.71,"Easy/ Retain",IF(L38&gt;=0.4,"Average/ Retain",IF(L38&gt;=0.15,"Difficult/ Retain",IF(L38&gt;=0,"Very Difficult/ Revise"," ")))))</f>
        <v>#N/A</v>
      </c>
      <c r="N38" s="97" t="e">
        <f t="shared" ref="N38" si="90">ROUND((K38-K39)/2,2)</f>
        <v>#N/A</v>
      </c>
      <c r="O38" s="94" t="e">
        <f t="shared" ref="O38" si="91">IF(N38&gt;=0.4,"Very Good Item",IF(N38&gt;=0.3,"Good Item",IF(N38&gt;=0.2,"Subject to Improvement",IF(N38&gt;=-1,"Revise/ Reject"," "))))</f>
        <v>#N/A</v>
      </c>
    </row>
    <row r="39" spans="1:15" x14ac:dyDescent="0.3">
      <c r="A39" s="106"/>
      <c r="B39" s="3" t="s">
        <v>5</v>
      </c>
      <c r="C39" s="7">
        <f t="shared" ref="C39" si="92">D38</f>
        <v>0</v>
      </c>
      <c r="D39" s="106"/>
      <c r="E39" s="6"/>
      <c r="F39" s="6"/>
      <c r="G39" s="6"/>
      <c r="H39" s="6"/>
      <c r="I39" s="6"/>
      <c r="J39" s="6" t="e">
        <f>HLOOKUP(C39,$E$13:$I$113,27,TRUE)</f>
        <v>#N/A</v>
      </c>
      <c r="K39" s="3" t="e">
        <f t="shared" ref="K39" si="93">ROUND(J39/$H$10,2)</f>
        <v>#N/A</v>
      </c>
      <c r="L39" s="98"/>
      <c r="M39" s="95"/>
      <c r="N39" s="98"/>
      <c r="O39" s="95"/>
    </row>
    <row r="40" spans="1:15" ht="15" customHeight="1" x14ac:dyDescent="0.3">
      <c r="A40" s="106">
        <v>14</v>
      </c>
      <c r="B40" s="3" t="s">
        <v>4</v>
      </c>
      <c r="C40" s="7">
        <f t="shared" ref="C40" si="94">D40</f>
        <v>0</v>
      </c>
      <c r="D40" s="106"/>
      <c r="E40" s="6"/>
      <c r="F40" s="6"/>
      <c r="G40" s="6"/>
      <c r="H40" s="6"/>
      <c r="I40" s="6"/>
      <c r="J40" s="6" t="e">
        <f>HLOOKUP(C40,$E$13:$I$113,28,TRUE)</f>
        <v>#N/A</v>
      </c>
      <c r="K40" s="3" t="e">
        <f t="shared" ref="K40" si="95">ROUND(J40/$F$10,2)</f>
        <v>#N/A</v>
      </c>
      <c r="L40" s="97" t="e">
        <f t="shared" ref="L40" si="96">ROUND((K40+K41)/2,2)</f>
        <v>#N/A</v>
      </c>
      <c r="M40" s="94" t="e">
        <f t="shared" ref="M40" si="97">IF(L40&gt;=0.86,"Very Easy/ Revise",IF(L40&gt;=0.71,"Easy/ Retain",IF(L40&gt;=0.4,"Average/ Retain",IF(L40&gt;=0.15,"Difficult/ Retain",IF(L40&gt;=0,"Very Difficult/ Revise"," ")))))</f>
        <v>#N/A</v>
      </c>
      <c r="N40" s="97" t="e">
        <f t="shared" ref="N40" si="98">ROUND((K40-K41)/2,2)</f>
        <v>#N/A</v>
      </c>
      <c r="O40" s="94" t="e">
        <f t="shared" ref="O40" si="99">IF(N40&gt;=0.4,"Very Good Item",IF(N40&gt;=0.3,"Good Item",IF(N40&gt;=0.2,"Subject to Improvement",IF(N40&gt;=-1,"Revise/ Reject"," "))))</f>
        <v>#N/A</v>
      </c>
    </row>
    <row r="41" spans="1:15" x14ac:dyDescent="0.3">
      <c r="A41" s="106"/>
      <c r="B41" s="3" t="s">
        <v>5</v>
      </c>
      <c r="C41" s="7">
        <f t="shared" ref="C41" si="100">D40</f>
        <v>0</v>
      </c>
      <c r="D41" s="106"/>
      <c r="E41" s="6"/>
      <c r="F41" s="6"/>
      <c r="G41" s="6"/>
      <c r="H41" s="6"/>
      <c r="I41" s="6"/>
      <c r="J41" s="6" t="e">
        <f>HLOOKUP(C41,$E$13:$I$113,29,TRUE)</f>
        <v>#N/A</v>
      </c>
      <c r="K41" s="3" t="e">
        <f t="shared" ref="K41" si="101">ROUND(J41/$H$10,2)</f>
        <v>#N/A</v>
      </c>
      <c r="L41" s="98"/>
      <c r="M41" s="95"/>
      <c r="N41" s="98"/>
      <c r="O41" s="95"/>
    </row>
    <row r="42" spans="1:15" ht="15" customHeight="1" x14ac:dyDescent="0.3">
      <c r="A42" s="106">
        <v>15</v>
      </c>
      <c r="B42" s="3" t="s">
        <v>4</v>
      </c>
      <c r="C42" s="7">
        <f t="shared" ref="C42" si="102">D42</f>
        <v>0</v>
      </c>
      <c r="D42" s="106"/>
      <c r="E42" s="6"/>
      <c r="F42" s="6"/>
      <c r="G42" s="6"/>
      <c r="H42" s="6"/>
      <c r="I42" s="6"/>
      <c r="J42" s="6" t="e">
        <f>HLOOKUP(C42,$E$13:$I$113,30,TRUE)</f>
        <v>#N/A</v>
      </c>
      <c r="K42" s="3" t="e">
        <f t="shared" ref="K42" si="103">ROUND(J42/$F$10,2)</f>
        <v>#N/A</v>
      </c>
      <c r="L42" s="97" t="e">
        <f t="shared" ref="L42" si="104">ROUND((K42+K43)/2,2)</f>
        <v>#N/A</v>
      </c>
      <c r="M42" s="94" t="e">
        <f t="shared" ref="M42" si="105">IF(L42&gt;=0.86,"Very Easy/ Revise",IF(L42&gt;=0.71,"Easy/ Retain",IF(L42&gt;=0.4,"Average/ Retain",IF(L42&gt;=0.15,"Difficult/ Retain",IF(L42&gt;=0,"Very Difficult/ Revise"," ")))))</f>
        <v>#N/A</v>
      </c>
      <c r="N42" s="97" t="e">
        <f t="shared" ref="N42" si="106">ROUND((K42-K43)/2,2)</f>
        <v>#N/A</v>
      </c>
      <c r="O42" s="94" t="e">
        <f t="shared" ref="O42" si="107">IF(N42&gt;=0.4,"Very Good Item",IF(N42&gt;=0.3,"Good Item",IF(N42&gt;=0.2,"Subject to Improvement",IF(N42&gt;=-1,"Revise/ Reject"," "))))</f>
        <v>#N/A</v>
      </c>
    </row>
    <row r="43" spans="1:15" x14ac:dyDescent="0.3">
      <c r="A43" s="106"/>
      <c r="B43" s="3" t="s">
        <v>5</v>
      </c>
      <c r="C43" s="7">
        <f t="shared" ref="C43" si="108">D42</f>
        <v>0</v>
      </c>
      <c r="D43" s="106"/>
      <c r="E43" s="6"/>
      <c r="F43" s="6"/>
      <c r="G43" s="6"/>
      <c r="H43" s="6"/>
      <c r="I43" s="6"/>
      <c r="J43" s="6" t="e">
        <f>HLOOKUP(C43,$E$13:$I$113,31,TRUE)</f>
        <v>#N/A</v>
      </c>
      <c r="K43" s="3" t="e">
        <f t="shared" ref="K43" si="109">ROUND(J43/$H$10,2)</f>
        <v>#N/A</v>
      </c>
      <c r="L43" s="98"/>
      <c r="M43" s="95"/>
      <c r="N43" s="98"/>
      <c r="O43" s="95"/>
    </row>
    <row r="44" spans="1:15" x14ac:dyDescent="0.3">
      <c r="A44" s="106">
        <v>16</v>
      </c>
      <c r="B44" s="3" t="s">
        <v>4</v>
      </c>
      <c r="C44" s="7">
        <f t="shared" ref="C44" si="110">D44</f>
        <v>0</v>
      </c>
      <c r="D44" s="106"/>
      <c r="E44" s="6"/>
      <c r="F44" s="6"/>
      <c r="G44" s="6"/>
      <c r="H44" s="6"/>
      <c r="I44" s="6"/>
      <c r="J44" s="6" t="e">
        <f>HLOOKUP(C44,$E$13:$I$113,32,TRUE)</f>
        <v>#N/A</v>
      </c>
      <c r="K44" s="3" t="e">
        <f t="shared" ref="K44" si="111">ROUND(J44/$F$10,2)</f>
        <v>#N/A</v>
      </c>
      <c r="L44" s="97" t="e">
        <f t="shared" ref="L44" si="112">ROUND((K44+K45)/2,2)</f>
        <v>#N/A</v>
      </c>
      <c r="M44" s="94" t="e">
        <f t="shared" ref="M44" si="113">IF(L44&gt;=0.86,"Very Easy/ Revise",IF(L44&gt;=0.71,"Easy/ Retain",IF(L44&gt;=0.4,"Average/ Retain",IF(L44&gt;=0.15,"Difficult/ Retain",IF(L44&gt;=0,"Very Difficult/ Revise"," ")))))</f>
        <v>#N/A</v>
      </c>
      <c r="N44" s="97" t="e">
        <f t="shared" ref="N44" si="114">ROUND((K44-K45)/2,2)</f>
        <v>#N/A</v>
      </c>
      <c r="O44" s="94" t="e">
        <f t="shared" ref="O44" si="115">IF(N44&gt;=0.4,"Very Good Item",IF(N44&gt;=0.3,"Good Item",IF(N44&gt;=0.2,"Subject to Improvement",IF(N44&gt;=-1,"Revise/ Reject"," "))))</f>
        <v>#N/A</v>
      </c>
    </row>
    <row r="45" spans="1:15" x14ac:dyDescent="0.3">
      <c r="A45" s="106"/>
      <c r="B45" s="3" t="s">
        <v>5</v>
      </c>
      <c r="C45" s="7">
        <f t="shared" ref="C45" si="116">D44</f>
        <v>0</v>
      </c>
      <c r="D45" s="106"/>
      <c r="E45" s="6"/>
      <c r="F45" s="6"/>
      <c r="G45" s="6"/>
      <c r="H45" s="6"/>
      <c r="I45" s="6"/>
      <c r="J45" s="6" t="e">
        <f>HLOOKUP(C45,$E$13:$I$113,33,TRUE)</f>
        <v>#N/A</v>
      </c>
      <c r="K45" s="3" t="e">
        <f t="shared" ref="K45" si="117">ROUND(J45/$H$10,2)</f>
        <v>#N/A</v>
      </c>
      <c r="L45" s="98"/>
      <c r="M45" s="95"/>
      <c r="N45" s="98"/>
      <c r="O45" s="95"/>
    </row>
    <row r="46" spans="1:15" ht="15" customHeight="1" x14ac:dyDescent="0.3">
      <c r="A46" s="106">
        <v>17</v>
      </c>
      <c r="B46" s="3" t="s">
        <v>4</v>
      </c>
      <c r="C46" s="7">
        <f t="shared" ref="C46" si="118">D46</f>
        <v>0</v>
      </c>
      <c r="D46" s="106"/>
      <c r="E46" s="6"/>
      <c r="F46" s="6"/>
      <c r="G46" s="6"/>
      <c r="H46" s="6"/>
      <c r="I46" s="6"/>
      <c r="J46" s="6" t="e">
        <f>HLOOKUP(C46,$E$13:$I$113,34,TRUE)</f>
        <v>#N/A</v>
      </c>
      <c r="K46" s="3" t="e">
        <f t="shared" ref="K46" si="119">ROUND(J46/$F$10,2)</f>
        <v>#N/A</v>
      </c>
      <c r="L46" s="97" t="e">
        <f t="shared" ref="L46" si="120">ROUND((K46+K47)/2,2)</f>
        <v>#N/A</v>
      </c>
      <c r="M46" s="94" t="e">
        <f t="shared" ref="M46" si="121">IF(L46&gt;=0.86,"Very Easy/ Revise",IF(L46&gt;=0.71,"Easy/ Retain",IF(L46&gt;=0.4,"Average/ Retain",IF(L46&gt;=0.15,"Difficult/ Retain",IF(L46&gt;=0,"Very Difficult/ Revise"," ")))))</f>
        <v>#N/A</v>
      </c>
      <c r="N46" s="97" t="e">
        <f t="shared" ref="N46" si="122">ROUND((K46-K47)/2,2)</f>
        <v>#N/A</v>
      </c>
      <c r="O46" s="94" t="e">
        <f t="shared" ref="O46" si="123">IF(N46&gt;=0.4,"Very Good Item",IF(N46&gt;=0.3,"Good Item",IF(N46&gt;=0.2,"Subject to Improvement",IF(N46&gt;=-1,"Revise/ Reject"," "))))</f>
        <v>#N/A</v>
      </c>
    </row>
    <row r="47" spans="1:15" x14ac:dyDescent="0.3">
      <c r="A47" s="106"/>
      <c r="B47" s="3" t="s">
        <v>5</v>
      </c>
      <c r="C47" s="7">
        <f t="shared" ref="C47" si="124">D46</f>
        <v>0</v>
      </c>
      <c r="D47" s="106"/>
      <c r="E47" s="6"/>
      <c r="F47" s="6"/>
      <c r="G47" s="6"/>
      <c r="H47" s="6"/>
      <c r="I47" s="6"/>
      <c r="J47" s="6" t="e">
        <f>HLOOKUP(C47,$E$13:$I$113,35,TRUE)</f>
        <v>#N/A</v>
      </c>
      <c r="K47" s="3" t="e">
        <f t="shared" ref="K47" si="125">ROUND(J47/$H$10,2)</f>
        <v>#N/A</v>
      </c>
      <c r="L47" s="98"/>
      <c r="M47" s="95"/>
      <c r="N47" s="98"/>
      <c r="O47" s="95"/>
    </row>
    <row r="48" spans="1:15" ht="15" customHeight="1" x14ac:dyDescent="0.3">
      <c r="A48" s="106">
        <v>18</v>
      </c>
      <c r="B48" s="3" t="s">
        <v>4</v>
      </c>
      <c r="C48" s="7">
        <f t="shared" ref="C48" si="126">D48</f>
        <v>0</v>
      </c>
      <c r="D48" s="106"/>
      <c r="E48" s="6"/>
      <c r="F48" s="6"/>
      <c r="G48" s="6"/>
      <c r="H48" s="6"/>
      <c r="I48" s="6"/>
      <c r="J48" s="6" t="e">
        <f>HLOOKUP(C48,$E$13:$I$113,36,TRUE)</f>
        <v>#N/A</v>
      </c>
      <c r="K48" s="3" t="e">
        <f t="shared" ref="K48" si="127">ROUND(J48/$F$10,2)</f>
        <v>#N/A</v>
      </c>
      <c r="L48" s="97" t="e">
        <f t="shared" ref="L48" si="128">ROUND((K48+K49)/2,2)</f>
        <v>#N/A</v>
      </c>
      <c r="M48" s="94" t="e">
        <f t="shared" ref="M48" si="129">IF(L48&gt;=0.86,"Very Easy/ Revise",IF(L48&gt;=0.71,"Easy/ Retain",IF(L48&gt;=0.4,"Average/ Retain",IF(L48&gt;=0.15,"Difficult/ Retain",IF(L48&gt;=0,"Very Difficult/ Revise"," ")))))</f>
        <v>#N/A</v>
      </c>
      <c r="N48" s="97" t="e">
        <f t="shared" ref="N48" si="130">ROUND((K48-K49)/2,2)</f>
        <v>#N/A</v>
      </c>
      <c r="O48" s="94" t="e">
        <f t="shared" ref="O48" si="131">IF(N48&gt;=0.4,"Very Good Item",IF(N48&gt;=0.3,"Good Item",IF(N48&gt;=0.2,"Subject to Improvement",IF(N48&gt;=-1,"Revise/ Reject"," "))))</f>
        <v>#N/A</v>
      </c>
    </row>
    <row r="49" spans="1:15" x14ac:dyDescent="0.3">
      <c r="A49" s="106"/>
      <c r="B49" s="3" t="s">
        <v>5</v>
      </c>
      <c r="C49" s="7">
        <f t="shared" ref="C49" si="132">D48</f>
        <v>0</v>
      </c>
      <c r="D49" s="106"/>
      <c r="E49" s="6"/>
      <c r="F49" s="6"/>
      <c r="G49" s="6"/>
      <c r="H49" s="6"/>
      <c r="I49" s="6"/>
      <c r="J49" s="6" t="e">
        <f>HLOOKUP(C49,$E$13:$I$113,37,TRUE)</f>
        <v>#N/A</v>
      </c>
      <c r="K49" s="3" t="e">
        <f t="shared" ref="K49" si="133">ROUND(J49/$H$10,2)</f>
        <v>#N/A</v>
      </c>
      <c r="L49" s="98"/>
      <c r="M49" s="95"/>
      <c r="N49" s="98"/>
      <c r="O49" s="95"/>
    </row>
    <row r="50" spans="1:15" x14ac:dyDescent="0.3">
      <c r="A50" s="106">
        <v>19</v>
      </c>
      <c r="B50" s="3" t="s">
        <v>4</v>
      </c>
      <c r="C50" s="7">
        <f t="shared" ref="C50" si="134">D50</f>
        <v>0</v>
      </c>
      <c r="D50" s="106"/>
      <c r="E50" s="6"/>
      <c r="F50" s="6"/>
      <c r="G50" s="6"/>
      <c r="H50" s="6"/>
      <c r="I50" s="6"/>
      <c r="J50" s="6" t="e">
        <f>HLOOKUP(C50,$E$13:$I$113,38,TRUE)</f>
        <v>#N/A</v>
      </c>
      <c r="K50" s="3" t="e">
        <f t="shared" ref="K50" si="135">ROUND(J50/$F$10,2)</f>
        <v>#N/A</v>
      </c>
      <c r="L50" s="97" t="e">
        <f t="shared" ref="L50" si="136">ROUND((K50+K51)/2,2)</f>
        <v>#N/A</v>
      </c>
      <c r="M50" s="94" t="e">
        <f t="shared" ref="M50" si="137">IF(L50&gt;=0.86,"Very Easy/ Revise",IF(L50&gt;=0.71,"Easy/ Retain",IF(L50&gt;=0.4,"Average/ Retain",IF(L50&gt;=0.15,"Difficult/ Retain",IF(L50&gt;=0,"Very Difficult/ Revise"," ")))))</f>
        <v>#N/A</v>
      </c>
      <c r="N50" s="97" t="e">
        <f t="shared" ref="N50" si="138">ROUND((K50-K51)/2,2)</f>
        <v>#N/A</v>
      </c>
      <c r="O50" s="94" t="e">
        <f t="shared" ref="O50" si="139">IF(N50&gt;=0.4,"Very Good Item",IF(N50&gt;=0.3,"Good Item",IF(N50&gt;=0.2,"Subject to Improvement",IF(N50&gt;=-1,"Revise/ Reject"," "))))</f>
        <v>#N/A</v>
      </c>
    </row>
    <row r="51" spans="1:15" x14ac:dyDescent="0.3">
      <c r="A51" s="106"/>
      <c r="B51" s="3" t="s">
        <v>5</v>
      </c>
      <c r="C51" s="7">
        <f t="shared" ref="C51" si="140">D50</f>
        <v>0</v>
      </c>
      <c r="D51" s="106"/>
      <c r="E51" s="6"/>
      <c r="F51" s="6"/>
      <c r="G51" s="6"/>
      <c r="H51" s="6"/>
      <c r="I51" s="6"/>
      <c r="J51" s="6" t="e">
        <f>HLOOKUP(C51,$E$13:$I$113,39,TRUE)</f>
        <v>#N/A</v>
      </c>
      <c r="K51" s="3" t="e">
        <f t="shared" ref="K51" si="141">ROUND(J51/$H$10,2)</f>
        <v>#N/A</v>
      </c>
      <c r="L51" s="98"/>
      <c r="M51" s="95"/>
      <c r="N51" s="98"/>
      <c r="O51" s="95"/>
    </row>
    <row r="52" spans="1:15" ht="15" customHeight="1" x14ac:dyDescent="0.3">
      <c r="A52" s="106">
        <v>20</v>
      </c>
      <c r="B52" s="3" t="s">
        <v>4</v>
      </c>
      <c r="C52" s="7">
        <f t="shared" ref="C52" si="142">D52</f>
        <v>0</v>
      </c>
      <c r="D52" s="106"/>
      <c r="E52" s="6"/>
      <c r="F52" s="6"/>
      <c r="G52" s="6"/>
      <c r="H52" s="6"/>
      <c r="I52" s="6"/>
      <c r="J52" s="6" t="e">
        <f>HLOOKUP(C52,$E$13:$I$113,40,TRUE)</f>
        <v>#N/A</v>
      </c>
      <c r="K52" s="3" t="e">
        <f t="shared" ref="K52" si="143">ROUND(J52/$F$10,2)</f>
        <v>#N/A</v>
      </c>
      <c r="L52" s="97" t="e">
        <f t="shared" ref="L52" si="144">ROUND((K52+K53)/2,2)</f>
        <v>#N/A</v>
      </c>
      <c r="M52" s="94" t="e">
        <f t="shared" ref="M52" si="145">IF(L52&gt;=0.86,"Very Easy/ Revise",IF(L52&gt;=0.71,"Easy/ Retain",IF(L52&gt;=0.4,"Average/ Retain",IF(L52&gt;=0.15,"Difficult/ Retain",IF(L52&gt;=0,"Very Difficult/ Revise"," ")))))</f>
        <v>#N/A</v>
      </c>
      <c r="N52" s="97" t="e">
        <f t="shared" ref="N52" si="146">ROUND((K52-K53)/2,2)</f>
        <v>#N/A</v>
      </c>
      <c r="O52" s="94" t="e">
        <f t="shared" ref="O52" si="147">IF(N52&gt;=0.4,"Very Good Item",IF(N52&gt;=0.3,"Good Item",IF(N52&gt;=0.2,"Subject to Improvement",IF(N52&gt;=-1,"Revise/ Reject"," "))))</f>
        <v>#N/A</v>
      </c>
    </row>
    <row r="53" spans="1:15" x14ac:dyDescent="0.3">
      <c r="A53" s="106"/>
      <c r="B53" s="3" t="s">
        <v>5</v>
      </c>
      <c r="C53" s="7">
        <f t="shared" ref="C53" si="148">D52</f>
        <v>0</v>
      </c>
      <c r="D53" s="106"/>
      <c r="E53" s="6"/>
      <c r="F53" s="6"/>
      <c r="G53" s="6"/>
      <c r="H53" s="6"/>
      <c r="I53" s="6"/>
      <c r="J53" s="6" t="e">
        <f>HLOOKUP(C53,$E$13:$I$113,41,TRUE)</f>
        <v>#N/A</v>
      </c>
      <c r="K53" s="3" t="e">
        <f t="shared" ref="K53" si="149">ROUND(J53/$H$10,2)</f>
        <v>#N/A</v>
      </c>
      <c r="L53" s="98"/>
      <c r="M53" s="95"/>
      <c r="N53" s="98"/>
      <c r="O53" s="95"/>
    </row>
    <row r="54" spans="1:15" ht="15" customHeight="1" x14ac:dyDescent="0.3">
      <c r="A54" s="106">
        <v>21</v>
      </c>
      <c r="B54" s="3" t="s">
        <v>4</v>
      </c>
      <c r="C54" s="7">
        <f t="shared" ref="C54" si="150">D54</f>
        <v>0</v>
      </c>
      <c r="D54" s="106"/>
      <c r="E54" s="6"/>
      <c r="F54" s="6"/>
      <c r="G54" s="6"/>
      <c r="H54" s="6"/>
      <c r="I54" s="6"/>
      <c r="J54" s="6" t="e">
        <f>HLOOKUP(C54,$E$13:$I$113,42,TRUE)</f>
        <v>#N/A</v>
      </c>
      <c r="K54" s="3" t="e">
        <f t="shared" ref="K54" si="151">ROUND(J54/$F$10,2)</f>
        <v>#N/A</v>
      </c>
      <c r="L54" s="97" t="e">
        <f t="shared" ref="L54" si="152">ROUND((K54+K55)/2,2)</f>
        <v>#N/A</v>
      </c>
      <c r="M54" s="94" t="e">
        <f t="shared" ref="M54" si="153">IF(L54&gt;=0.86,"Very Easy/ Revise",IF(L54&gt;=0.71,"Easy/ Retain",IF(L54&gt;=0.4,"Average/ Retain",IF(L54&gt;=0.15,"Difficult/ Retain",IF(L54&gt;=0,"Very Difficult/ Revise"," ")))))</f>
        <v>#N/A</v>
      </c>
      <c r="N54" s="97" t="e">
        <f t="shared" ref="N54" si="154">ROUND((K54-K55)/2,2)</f>
        <v>#N/A</v>
      </c>
      <c r="O54" s="94" t="e">
        <f t="shared" ref="O54" si="155">IF(N54&gt;=0.4,"Very Good Item",IF(N54&gt;=0.3,"Good Item",IF(N54&gt;=0.2,"Subject to Improvement",IF(N54&gt;=-1,"Revise/ Reject"," "))))</f>
        <v>#N/A</v>
      </c>
    </row>
    <row r="55" spans="1:15" x14ac:dyDescent="0.3">
      <c r="A55" s="106"/>
      <c r="B55" s="3" t="s">
        <v>5</v>
      </c>
      <c r="C55" s="7">
        <f t="shared" ref="C55" si="156">D54</f>
        <v>0</v>
      </c>
      <c r="D55" s="106"/>
      <c r="E55" s="6"/>
      <c r="F55" s="6"/>
      <c r="G55" s="6"/>
      <c r="H55" s="6"/>
      <c r="I55" s="6"/>
      <c r="J55" s="6" t="e">
        <f>HLOOKUP(C55,$E$13:$I$113,43,TRUE)</f>
        <v>#N/A</v>
      </c>
      <c r="K55" s="3" t="e">
        <f t="shared" ref="K55" si="157">ROUND(J55/$H$10,2)</f>
        <v>#N/A</v>
      </c>
      <c r="L55" s="98"/>
      <c r="M55" s="95"/>
      <c r="N55" s="98"/>
      <c r="O55" s="95"/>
    </row>
    <row r="56" spans="1:15" ht="15" customHeight="1" x14ac:dyDescent="0.3">
      <c r="A56" s="106">
        <v>22</v>
      </c>
      <c r="B56" s="3" t="s">
        <v>4</v>
      </c>
      <c r="C56" s="7">
        <f t="shared" ref="C56" si="158">D56</f>
        <v>0</v>
      </c>
      <c r="D56" s="106"/>
      <c r="E56" s="6"/>
      <c r="F56" s="6"/>
      <c r="G56" s="6"/>
      <c r="H56" s="6"/>
      <c r="I56" s="6"/>
      <c r="J56" s="6" t="e">
        <f>HLOOKUP(C56,$E$13:$I$113,44,TRUE)</f>
        <v>#N/A</v>
      </c>
      <c r="K56" s="3" t="e">
        <f t="shared" ref="K56" si="159">ROUND(J56/$F$10,2)</f>
        <v>#N/A</v>
      </c>
      <c r="L56" s="97" t="e">
        <f t="shared" ref="L56" si="160">ROUND((K56+K57)/2,2)</f>
        <v>#N/A</v>
      </c>
      <c r="M56" s="94" t="e">
        <f t="shared" ref="M56" si="161">IF(L56&gt;=0.86,"Very Easy/ Revise",IF(L56&gt;=0.71,"Easy/ Retain",IF(L56&gt;=0.4,"Average/ Retain",IF(L56&gt;=0.15,"Difficult/ Retain",IF(L56&gt;=0,"Very Difficult/ Revise"," ")))))</f>
        <v>#N/A</v>
      </c>
      <c r="N56" s="97" t="e">
        <f t="shared" ref="N56" si="162">ROUND((K56-K57)/2,2)</f>
        <v>#N/A</v>
      </c>
      <c r="O56" s="94" t="e">
        <f t="shared" ref="O56" si="163">IF(N56&gt;=0.4,"Very Good Item",IF(N56&gt;=0.3,"Good Item",IF(N56&gt;=0.2,"Subject to Improvement",IF(N56&gt;=-1,"Revise/ Reject"," "))))</f>
        <v>#N/A</v>
      </c>
    </row>
    <row r="57" spans="1:15" x14ac:dyDescent="0.3">
      <c r="A57" s="106"/>
      <c r="B57" s="3" t="s">
        <v>5</v>
      </c>
      <c r="C57" s="7">
        <f t="shared" ref="C57" si="164">D56</f>
        <v>0</v>
      </c>
      <c r="D57" s="106"/>
      <c r="E57" s="6"/>
      <c r="F57" s="6"/>
      <c r="G57" s="6"/>
      <c r="H57" s="6"/>
      <c r="I57" s="6"/>
      <c r="J57" s="6" t="e">
        <f>HLOOKUP(C57,$E$13:$I$113,45,TRUE)</f>
        <v>#N/A</v>
      </c>
      <c r="K57" s="3" t="e">
        <f t="shared" ref="K57" si="165">ROUND(J57/$H$10,2)</f>
        <v>#N/A</v>
      </c>
      <c r="L57" s="98"/>
      <c r="M57" s="95"/>
      <c r="N57" s="98"/>
      <c r="O57" s="95"/>
    </row>
    <row r="58" spans="1:15" ht="15" customHeight="1" x14ac:dyDescent="0.3">
      <c r="A58" s="106">
        <v>23</v>
      </c>
      <c r="B58" s="3" t="s">
        <v>4</v>
      </c>
      <c r="C58" s="7">
        <f t="shared" ref="C58" si="166">D58</f>
        <v>0</v>
      </c>
      <c r="D58" s="106"/>
      <c r="E58" s="6"/>
      <c r="F58" s="6"/>
      <c r="G58" s="6"/>
      <c r="H58" s="6"/>
      <c r="I58" s="6"/>
      <c r="J58" s="6" t="e">
        <f>HLOOKUP(C58,$E$13:$I$113,46,TRUE)</f>
        <v>#N/A</v>
      </c>
      <c r="K58" s="3" t="e">
        <f t="shared" ref="K58" si="167">ROUND(J58/$F$10,2)</f>
        <v>#N/A</v>
      </c>
      <c r="L58" s="97" t="e">
        <f t="shared" ref="L58" si="168">ROUND((K58+K59)/2,2)</f>
        <v>#N/A</v>
      </c>
      <c r="M58" s="94" t="e">
        <f t="shared" ref="M58" si="169">IF(L58&gt;=0.86,"Very Easy/ Revise",IF(L58&gt;=0.71,"Easy/ Retain",IF(L58&gt;=0.4,"Average/ Retain",IF(L58&gt;=0.15,"Difficult/ Retain",IF(L58&gt;=0,"Very Difficult/ Revise"," ")))))</f>
        <v>#N/A</v>
      </c>
      <c r="N58" s="97" t="e">
        <f t="shared" ref="N58" si="170">ROUND((K58-K59)/2,2)</f>
        <v>#N/A</v>
      </c>
      <c r="O58" s="94" t="e">
        <f t="shared" ref="O58" si="171">IF(N58&gt;=0.4,"Very Good Item",IF(N58&gt;=0.3,"Good Item",IF(N58&gt;=0.2,"Subject to Improvement",IF(N58&gt;=-1,"Revise/ Reject"," "))))</f>
        <v>#N/A</v>
      </c>
    </row>
    <row r="59" spans="1:15" x14ac:dyDescent="0.3">
      <c r="A59" s="106"/>
      <c r="B59" s="3" t="s">
        <v>5</v>
      </c>
      <c r="C59" s="7">
        <f t="shared" ref="C59" si="172">D58</f>
        <v>0</v>
      </c>
      <c r="D59" s="106"/>
      <c r="E59" s="6"/>
      <c r="F59" s="6"/>
      <c r="G59" s="6"/>
      <c r="H59" s="6"/>
      <c r="I59" s="6"/>
      <c r="J59" s="6" t="e">
        <f>HLOOKUP(C59,$E$13:$I$113,47,TRUE)</f>
        <v>#N/A</v>
      </c>
      <c r="K59" s="3" t="e">
        <f t="shared" ref="K59" si="173">ROUND(J59/$H$10,2)</f>
        <v>#N/A</v>
      </c>
      <c r="L59" s="98"/>
      <c r="M59" s="95"/>
      <c r="N59" s="98"/>
      <c r="O59" s="95"/>
    </row>
    <row r="60" spans="1:15" ht="15" customHeight="1" x14ac:dyDescent="0.3">
      <c r="A60" s="106">
        <v>24</v>
      </c>
      <c r="B60" s="3" t="s">
        <v>4</v>
      </c>
      <c r="C60" s="7">
        <f t="shared" ref="C60" si="174">D60</f>
        <v>0</v>
      </c>
      <c r="D60" s="106"/>
      <c r="E60" s="6"/>
      <c r="F60" s="6"/>
      <c r="G60" s="6"/>
      <c r="H60" s="6"/>
      <c r="I60" s="6"/>
      <c r="J60" s="6" t="e">
        <f>HLOOKUP(C60,$E$13:$I$113,48,TRUE)</f>
        <v>#N/A</v>
      </c>
      <c r="K60" s="3" t="e">
        <f t="shared" ref="K60" si="175">ROUND(J60/$F$10,2)</f>
        <v>#N/A</v>
      </c>
      <c r="L60" s="97" t="e">
        <f t="shared" ref="L60" si="176">ROUND((K60+K61)/2,2)</f>
        <v>#N/A</v>
      </c>
      <c r="M60" s="94" t="e">
        <f t="shared" ref="M60" si="177">IF(L60&gt;=0.86,"Very Easy/ Revise",IF(L60&gt;=0.71,"Easy/ Retain",IF(L60&gt;=0.4,"Average/ Retain",IF(L60&gt;=0.15,"Difficult/ Retain",IF(L60&gt;=0,"Very Difficult/ Revise"," ")))))</f>
        <v>#N/A</v>
      </c>
      <c r="N60" s="97" t="e">
        <f t="shared" ref="N60" si="178">ROUND((K60-K61)/2,2)</f>
        <v>#N/A</v>
      </c>
      <c r="O60" s="94" t="e">
        <f t="shared" ref="O60" si="179">IF(N60&gt;=0.4,"Very Good Item",IF(N60&gt;=0.3,"Good Item",IF(N60&gt;=0.2,"Subject to Improvement",IF(N60&gt;=-1,"Revise/ Reject"," "))))</f>
        <v>#N/A</v>
      </c>
    </row>
    <row r="61" spans="1:15" x14ac:dyDescent="0.3">
      <c r="A61" s="106"/>
      <c r="B61" s="3" t="s">
        <v>5</v>
      </c>
      <c r="C61" s="7">
        <f t="shared" ref="C61" si="180">D60</f>
        <v>0</v>
      </c>
      <c r="D61" s="106"/>
      <c r="E61" s="6"/>
      <c r="F61" s="6"/>
      <c r="G61" s="6"/>
      <c r="H61" s="6"/>
      <c r="I61" s="6"/>
      <c r="J61" s="6" t="e">
        <f>HLOOKUP(C61,$E$13:$I$113,49,TRUE)</f>
        <v>#N/A</v>
      </c>
      <c r="K61" s="3" t="e">
        <f t="shared" ref="K61" si="181">ROUND(J61/$H$10,2)</f>
        <v>#N/A</v>
      </c>
      <c r="L61" s="98"/>
      <c r="M61" s="95"/>
      <c r="N61" s="98"/>
      <c r="O61" s="95"/>
    </row>
    <row r="62" spans="1:15" ht="15" customHeight="1" x14ac:dyDescent="0.3">
      <c r="A62" s="106">
        <v>25</v>
      </c>
      <c r="B62" s="3" t="s">
        <v>4</v>
      </c>
      <c r="C62" s="7">
        <f t="shared" ref="C62" si="182">D62</f>
        <v>0</v>
      </c>
      <c r="D62" s="106"/>
      <c r="E62" s="6"/>
      <c r="F62" s="6"/>
      <c r="G62" s="6"/>
      <c r="H62" s="6"/>
      <c r="I62" s="6"/>
      <c r="J62" s="6" t="e">
        <f>HLOOKUP(C62,$E$13:$I$113,50,TRUE)</f>
        <v>#N/A</v>
      </c>
      <c r="K62" s="3" t="e">
        <f t="shared" ref="K62" si="183">ROUND(J62/$F$10,2)</f>
        <v>#N/A</v>
      </c>
      <c r="L62" s="97" t="e">
        <f t="shared" ref="L62" si="184">ROUND((K62+K63)/2,2)</f>
        <v>#N/A</v>
      </c>
      <c r="M62" s="94" t="e">
        <f t="shared" ref="M62" si="185">IF(L62&gt;=0.86,"Very Easy/ Revise",IF(L62&gt;=0.71,"Easy/ Retain",IF(L62&gt;=0.4,"Average/ Retain",IF(L62&gt;=0.15,"Difficult/ Retain",IF(L62&gt;=0,"Very Difficult/ Revise"," ")))))</f>
        <v>#N/A</v>
      </c>
      <c r="N62" s="97" t="e">
        <f t="shared" ref="N62" si="186">ROUND((K62-K63)/2,2)</f>
        <v>#N/A</v>
      </c>
      <c r="O62" s="94" t="e">
        <f t="shared" ref="O62" si="187">IF(N62&gt;=0.4,"Very Good Item",IF(N62&gt;=0.3,"Good Item",IF(N62&gt;=0.2,"Subject to Improvement",IF(N62&gt;=-1,"Revise/ Reject"," "))))</f>
        <v>#N/A</v>
      </c>
    </row>
    <row r="63" spans="1:15" x14ac:dyDescent="0.3">
      <c r="A63" s="106"/>
      <c r="B63" s="3" t="s">
        <v>5</v>
      </c>
      <c r="C63" s="7">
        <f t="shared" ref="C63" si="188">D62</f>
        <v>0</v>
      </c>
      <c r="D63" s="106"/>
      <c r="E63" s="6"/>
      <c r="F63" s="6"/>
      <c r="G63" s="6"/>
      <c r="H63" s="6"/>
      <c r="I63" s="6"/>
      <c r="J63" s="6" t="e">
        <f>HLOOKUP(C63,$E$13:$I$113,51,TRUE)</f>
        <v>#N/A</v>
      </c>
      <c r="K63" s="3" t="e">
        <f t="shared" ref="K63" si="189">ROUND(J63/$H$10,2)</f>
        <v>#N/A</v>
      </c>
      <c r="L63" s="98"/>
      <c r="M63" s="95"/>
      <c r="N63" s="98"/>
      <c r="O63" s="95"/>
    </row>
    <row r="64" spans="1:15" ht="15" customHeight="1" x14ac:dyDescent="0.3">
      <c r="A64" s="106">
        <v>26</v>
      </c>
      <c r="B64" s="3" t="s">
        <v>4</v>
      </c>
      <c r="C64" s="7">
        <f t="shared" ref="C64" si="190">D64</f>
        <v>0</v>
      </c>
      <c r="D64" s="106"/>
      <c r="E64" s="6"/>
      <c r="F64" s="6"/>
      <c r="G64" s="6"/>
      <c r="H64" s="6"/>
      <c r="I64" s="6"/>
      <c r="J64" s="6" t="e">
        <f>HLOOKUP(C64,$E$13:$I$113,52,TRUE)</f>
        <v>#N/A</v>
      </c>
      <c r="K64" s="3" t="e">
        <f t="shared" ref="K64" si="191">ROUND(J64/$F$10,2)</f>
        <v>#N/A</v>
      </c>
      <c r="L64" s="97" t="e">
        <f t="shared" ref="L64" si="192">ROUND((K64+K65)/2,2)</f>
        <v>#N/A</v>
      </c>
      <c r="M64" s="94" t="e">
        <f t="shared" ref="M64" si="193">IF(L64&gt;=0.86,"Very Easy/ Revise",IF(L64&gt;=0.71,"Easy/ Retain",IF(L64&gt;=0.4,"Average/ Retain",IF(L64&gt;=0.15,"Difficult/ Retain",IF(L64&gt;=0,"Very Difficult/ Revise"," ")))))</f>
        <v>#N/A</v>
      </c>
      <c r="N64" s="97" t="e">
        <f t="shared" ref="N64" si="194">ROUND((K64-K65)/2,2)</f>
        <v>#N/A</v>
      </c>
      <c r="O64" s="94" t="e">
        <f t="shared" ref="O64" si="195">IF(N64&gt;=0.4,"Very Good Item",IF(N64&gt;=0.3,"Good Item",IF(N64&gt;=0.2,"Subject to Improvement",IF(N64&gt;=-1,"Revise/ Reject"," "))))</f>
        <v>#N/A</v>
      </c>
    </row>
    <row r="65" spans="1:15" x14ac:dyDescent="0.3">
      <c r="A65" s="106"/>
      <c r="B65" s="3" t="s">
        <v>5</v>
      </c>
      <c r="C65" s="7">
        <f t="shared" ref="C65" si="196">D64</f>
        <v>0</v>
      </c>
      <c r="D65" s="106"/>
      <c r="E65" s="6"/>
      <c r="F65" s="6"/>
      <c r="G65" s="6"/>
      <c r="H65" s="6"/>
      <c r="I65" s="6"/>
      <c r="J65" s="6" t="e">
        <f>HLOOKUP(C65,$E$13:$I$113,53,TRUE)</f>
        <v>#N/A</v>
      </c>
      <c r="K65" s="3" t="e">
        <f t="shared" ref="K65" si="197">ROUND(J65/$H$10,2)</f>
        <v>#N/A</v>
      </c>
      <c r="L65" s="98"/>
      <c r="M65" s="95"/>
      <c r="N65" s="98"/>
      <c r="O65" s="95"/>
    </row>
    <row r="66" spans="1:15" ht="15" customHeight="1" x14ac:dyDescent="0.3">
      <c r="A66" s="106">
        <v>27</v>
      </c>
      <c r="B66" s="3" t="s">
        <v>4</v>
      </c>
      <c r="C66" s="7">
        <f t="shared" ref="C66" si="198">D66</f>
        <v>0</v>
      </c>
      <c r="D66" s="106"/>
      <c r="E66" s="6"/>
      <c r="F66" s="6"/>
      <c r="G66" s="6"/>
      <c r="H66" s="6"/>
      <c r="I66" s="6"/>
      <c r="J66" s="6" t="e">
        <f>HLOOKUP(C66,$E$13:$I$113,54,TRUE)</f>
        <v>#N/A</v>
      </c>
      <c r="K66" s="3" t="e">
        <f t="shared" ref="K66" si="199">ROUND(J66/$F$10,2)</f>
        <v>#N/A</v>
      </c>
      <c r="L66" s="97" t="e">
        <f t="shared" ref="L66" si="200">ROUND((K66+K67)/2,2)</f>
        <v>#N/A</v>
      </c>
      <c r="M66" s="94" t="e">
        <f t="shared" ref="M66" si="201">IF(L66&gt;=0.86,"Very Easy/ Revise",IF(L66&gt;=0.71,"Easy/ Retain",IF(L66&gt;=0.4,"Average/ Retain",IF(L66&gt;=0.15,"Difficult/ Retain",IF(L66&gt;=0,"Very Difficult/ Revise"," ")))))</f>
        <v>#N/A</v>
      </c>
      <c r="N66" s="97" t="e">
        <f t="shared" ref="N66" si="202">ROUND((K66-K67)/2,2)</f>
        <v>#N/A</v>
      </c>
      <c r="O66" s="94" t="e">
        <f t="shared" ref="O66" si="203">IF(N66&gt;=0.4,"Very Good Item",IF(N66&gt;=0.3,"Good Item",IF(N66&gt;=0.2,"Subject to Improvement",IF(N66&gt;=-1,"Revise/ Reject"," "))))</f>
        <v>#N/A</v>
      </c>
    </row>
    <row r="67" spans="1:15" x14ac:dyDescent="0.3">
      <c r="A67" s="106"/>
      <c r="B67" s="3" t="s">
        <v>5</v>
      </c>
      <c r="C67" s="7">
        <f t="shared" ref="C67" si="204">D66</f>
        <v>0</v>
      </c>
      <c r="D67" s="106"/>
      <c r="E67" s="6"/>
      <c r="F67" s="6"/>
      <c r="G67" s="6"/>
      <c r="H67" s="6"/>
      <c r="I67" s="6"/>
      <c r="J67" s="6" t="e">
        <f>HLOOKUP(C67,$E$13:$I$113,55,TRUE)</f>
        <v>#N/A</v>
      </c>
      <c r="K67" s="3" t="e">
        <f t="shared" ref="K67" si="205">ROUND(J67/$H$10,2)</f>
        <v>#N/A</v>
      </c>
      <c r="L67" s="98"/>
      <c r="M67" s="95"/>
      <c r="N67" s="98"/>
      <c r="O67" s="95"/>
    </row>
    <row r="68" spans="1:15" ht="15" customHeight="1" x14ac:dyDescent="0.3">
      <c r="A68" s="106">
        <v>28</v>
      </c>
      <c r="B68" s="3" t="s">
        <v>4</v>
      </c>
      <c r="C68" s="7">
        <f t="shared" ref="C68" si="206">D68</f>
        <v>0</v>
      </c>
      <c r="D68" s="106"/>
      <c r="E68" s="6"/>
      <c r="F68" s="6"/>
      <c r="G68" s="6"/>
      <c r="H68" s="6"/>
      <c r="I68" s="6"/>
      <c r="J68" s="6" t="e">
        <f>HLOOKUP(C68,$E$13:$I$113,56,TRUE)</f>
        <v>#N/A</v>
      </c>
      <c r="K68" s="3" t="e">
        <f t="shared" ref="K68" si="207">ROUND(J68/$F$10,2)</f>
        <v>#N/A</v>
      </c>
      <c r="L68" s="97" t="e">
        <f t="shared" ref="L68" si="208">ROUND((K68+K69)/2,2)</f>
        <v>#N/A</v>
      </c>
      <c r="M68" s="94" t="e">
        <f t="shared" ref="M68" si="209">IF(L68&gt;=0.86,"Very Easy/ Revise",IF(L68&gt;=0.71,"Easy/ Retain",IF(L68&gt;=0.4,"Average/ Retain",IF(L68&gt;=0.15,"Difficult/ Retain",IF(L68&gt;=0,"Very Difficult/ Revise"," ")))))</f>
        <v>#N/A</v>
      </c>
      <c r="N68" s="97" t="e">
        <f t="shared" ref="N68" si="210">ROUND((K68-K69)/2,2)</f>
        <v>#N/A</v>
      </c>
      <c r="O68" s="94" t="e">
        <f t="shared" ref="O68" si="211">IF(N68&gt;=0.4,"Very Good Item",IF(N68&gt;=0.3,"Good Item",IF(N68&gt;=0.2,"Subject to Improvement",IF(N68&gt;=-1,"Revise/ Reject"," "))))</f>
        <v>#N/A</v>
      </c>
    </row>
    <row r="69" spans="1:15" x14ac:dyDescent="0.3">
      <c r="A69" s="106"/>
      <c r="B69" s="3" t="s">
        <v>5</v>
      </c>
      <c r="C69" s="7">
        <f t="shared" ref="C69" si="212">D68</f>
        <v>0</v>
      </c>
      <c r="D69" s="106"/>
      <c r="E69" s="6"/>
      <c r="F69" s="6"/>
      <c r="G69" s="6"/>
      <c r="H69" s="6"/>
      <c r="I69" s="6"/>
      <c r="J69" s="6" t="e">
        <f>HLOOKUP(C69,$E$13:$I$113,57,TRUE)</f>
        <v>#N/A</v>
      </c>
      <c r="K69" s="3" t="e">
        <f t="shared" ref="K69" si="213">ROUND(J69/$H$10,2)</f>
        <v>#N/A</v>
      </c>
      <c r="L69" s="98"/>
      <c r="M69" s="95"/>
      <c r="N69" s="98"/>
      <c r="O69" s="95"/>
    </row>
    <row r="70" spans="1:15" x14ac:dyDescent="0.3">
      <c r="A70" s="106">
        <v>29</v>
      </c>
      <c r="B70" s="3" t="s">
        <v>4</v>
      </c>
      <c r="C70" s="7">
        <f t="shared" ref="C70" si="214">D70</f>
        <v>0</v>
      </c>
      <c r="D70" s="106"/>
      <c r="E70" s="6"/>
      <c r="F70" s="6"/>
      <c r="G70" s="6"/>
      <c r="H70" s="6"/>
      <c r="I70" s="6"/>
      <c r="J70" s="6" t="e">
        <f>HLOOKUP(C70,$E$13:$I$113,58,TRUE)</f>
        <v>#N/A</v>
      </c>
      <c r="K70" s="3" t="e">
        <f t="shared" ref="K70" si="215">ROUND(J70/$F$10,2)</f>
        <v>#N/A</v>
      </c>
      <c r="L70" s="97" t="e">
        <f t="shared" ref="L70" si="216">ROUND((K70+K71)/2,2)</f>
        <v>#N/A</v>
      </c>
      <c r="M70" s="94" t="e">
        <f t="shared" ref="M70" si="217">IF(L70&gt;=0.86,"Very Easy/ Revise",IF(L70&gt;=0.71,"Easy/ Retain",IF(L70&gt;=0.4,"Average/ Retain",IF(L70&gt;=0.15,"Difficult/ Retain",IF(L70&gt;=0,"Very Difficult/ Revise"," ")))))</f>
        <v>#N/A</v>
      </c>
      <c r="N70" s="97" t="e">
        <f t="shared" ref="N70" si="218">ROUND((K70-K71)/2,2)</f>
        <v>#N/A</v>
      </c>
      <c r="O70" s="94" t="e">
        <f t="shared" ref="O70" si="219">IF(N70&gt;=0.4,"Very Good Item",IF(N70&gt;=0.3,"Good Item",IF(N70&gt;=0.2,"Subject to Improvement",IF(N70&gt;=-1,"Revise/ Reject"," "))))</f>
        <v>#N/A</v>
      </c>
    </row>
    <row r="71" spans="1:15" x14ac:dyDescent="0.3">
      <c r="A71" s="106"/>
      <c r="B71" s="3" t="s">
        <v>5</v>
      </c>
      <c r="C71" s="7">
        <f t="shared" ref="C71" si="220">D70</f>
        <v>0</v>
      </c>
      <c r="D71" s="106"/>
      <c r="E71" s="6"/>
      <c r="F71" s="6"/>
      <c r="G71" s="6"/>
      <c r="H71" s="6"/>
      <c r="I71" s="6"/>
      <c r="J71" s="6" t="e">
        <f>HLOOKUP(C71,$E$13:$I$113,59,TRUE)</f>
        <v>#N/A</v>
      </c>
      <c r="K71" s="3" t="e">
        <f t="shared" ref="K71" si="221">ROUND(J71/$H$10,2)</f>
        <v>#N/A</v>
      </c>
      <c r="L71" s="98"/>
      <c r="M71" s="95"/>
      <c r="N71" s="98"/>
      <c r="O71" s="95"/>
    </row>
    <row r="72" spans="1:15" ht="15" customHeight="1" x14ac:dyDescent="0.3">
      <c r="A72" s="106">
        <v>30</v>
      </c>
      <c r="B72" s="3" t="s">
        <v>4</v>
      </c>
      <c r="C72" s="7">
        <f t="shared" ref="C72" si="222">D72</f>
        <v>0</v>
      </c>
      <c r="D72" s="106"/>
      <c r="E72" s="6"/>
      <c r="F72" s="6"/>
      <c r="G72" s="6"/>
      <c r="H72" s="6"/>
      <c r="I72" s="6"/>
      <c r="J72" s="6" t="e">
        <f>HLOOKUP(C72,$E$13:$I$113,60,TRUE)</f>
        <v>#N/A</v>
      </c>
      <c r="K72" s="3" t="e">
        <f t="shared" ref="K72" si="223">ROUND(J72/$F$10,2)</f>
        <v>#N/A</v>
      </c>
      <c r="L72" s="97" t="e">
        <f t="shared" ref="L72" si="224">ROUND((K72+K73)/2,2)</f>
        <v>#N/A</v>
      </c>
      <c r="M72" s="94" t="e">
        <f t="shared" ref="M72" si="225">IF(L72&gt;=0.86,"Very Easy/ Revise",IF(L72&gt;=0.71,"Easy/ Retain",IF(L72&gt;=0.4,"Average/ Retain",IF(L72&gt;=0.15,"Difficult/ Retain",IF(L72&gt;=0,"Very Difficult/ Revise"," ")))))</f>
        <v>#N/A</v>
      </c>
      <c r="N72" s="97" t="e">
        <f t="shared" ref="N72" si="226">ROUND((K72-K73)/2,2)</f>
        <v>#N/A</v>
      </c>
      <c r="O72" s="94" t="e">
        <f t="shared" ref="O72" si="227">IF(N72&gt;=0.4,"Very Good Item",IF(N72&gt;=0.3,"Good Item",IF(N72&gt;=0.2,"Subject to Improvement",IF(N72&gt;=-1,"Revise/ Reject"," "))))</f>
        <v>#N/A</v>
      </c>
    </row>
    <row r="73" spans="1:15" x14ac:dyDescent="0.3">
      <c r="A73" s="106"/>
      <c r="B73" s="3" t="s">
        <v>5</v>
      </c>
      <c r="C73" s="7">
        <f t="shared" ref="C73" si="228">D72</f>
        <v>0</v>
      </c>
      <c r="D73" s="106"/>
      <c r="E73" s="6"/>
      <c r="F73" s="6"/>
      <c r="G73" s="6"/>
      <c r="H73" s="6"/>
      <c r="I73" s="6"/>
      <c r="J73" s="6" t="e">
        <f>HLOOKUP(C73,$E$13:$I$113,61,TRUE)</f>
        <v>#N/A</v>
      </c>
      <c r="K73" s="3" t="e">
        <f t="shared" ref="K73" si="229">ROUND(J73/$H$10,2)</f>
        <v>#N/A</v>
      </c>
      <c r="L73" s="98"/>
      <c r="M73" s="95"/>
      <c r="N73" s="98"/>
      <c r="O73" s="95"/>
    </row>
    <row r="74" spans="1:15" ht="15" customHeight="1" x14ac:dyDescent="0.3">
      <c r="A74" s="106">
        <v>31</v>
      </c>
      <c r="B74" s="3" t="s">
        <v>4</v>
      </c>
      <c r="C74" s="7">
        <f t="shared" ref="C74" si="230">D74</f>
        <v>0</v>
      </c>
      <c r="D74" s="106"/>
      <c r="E74" s="6"/>
      <c r="F74" s="6"/>
      <c r="G74" s="6"/>
      <c r="H74" s="6"/>
      <c r="I74" s="6"/>
      <c r="J74" s="6" t="e">
        <f>HLOOKUP(C74,$E$13:$I$113,62,TRUE)</f>
        <v>#N/A</v>
      </c>
      <c r="K74" s="3" t="e">
        <f t="shared" ref="K74" si="231">ROUND(J74/$F$10,2)</f>
        <v>#N/A</v>
      </c>
      <c r="L74" s="97" t="e">
        <f t="shared" ref="L74" si="232">ROUND((K74+K75)/2,2)</f>
        <v>#N/A</v>
      </c>
      <c r="M74" s="94" t="e">
        <f t="shared" ref="M74" si="233">IF(L74&gt;=0.86,"Very Easy/ Revise",IF(L74&gt;=0.71,"Easy/ Retain",IF(L74&gt;=0.4,"Average/ Retain",IF(L74&gt;=0.15,"Difficult/ Retain",IF(L74&gt;=0,"Very Difficult/ Revise"," ")))))</f>
        <v>#N/A</v>
      </c>
      <c r="N74" s="97" t="e">
        <f t="shared" ref="N74" si="234">ROUND((K74-K75)/2,2)</f>
        <v>#N/A</v>
      </c>
      <c r="O74" s="94" t="e">
        <f t="shared" ref="O74" si="235">IF(N74&gt;=0.4,"Very Good Item",IF(N74&gt;=0.3,"Good Item",IF(N74&gt;=0.2,"Subject to Improvement",IF(N74&gt;=-1,"Revise/ Reject"," "))))</f>
        <v>#N/A</v>
      </c>
    </row>
    <row r="75" spans="1:15" x14ac:dyDescent="0.3">
      <c r="A75" s="106"/>
      <c r="B75" s="3" t="s">
        <v>5</v>
      </c>
      <c r="C75" s="7">
        <f t="shared" ref="C75" si="236">D74</f>
        <v>0</v>
      </c>
      <c r="D75" s="106"/>
      <c r="E75" s="6"/>
      <c r="F75" s="6"/>
      <c r="G75" s="6"/>
      <c r="H75" s="6"/>
      <c r="I75" s="6"/>
      <c r="J75" s="6" t="e">
        <f>HLOOKUP(C75,$E$13:$I$113,63,TRUE)</f>
        <v>#N/A</v>
      </c>
      <c r="K75" s="3" t="e">
        <f t="shared" ref="K75" si="237">ROUND(J75/$H$10,2)</f>
        <v>#N/A</v>
      </c>
      <c r="L75" s="98"/>
      <c r="M75" s="95"/>
      <c r="N75" s="98"/>
      <c r="O75" s="95"/>
    </row>
    <row r="76" spans="1:15" ht="15" customHeight="1" x14ac:dyDescent="0.3">
      <c r="A76" s="106">
        <v>32</v>
      </c>
      <c r="B76" s="3" t="s">
        <v>4</v>
      </c>
      <c r="C76" s="7">
        <f t="shared" ref="C76" si="238">D76</f>
        <v>0</v>
      </c>
      <c r="D76" s="106"/>
      <c r="E76" s="6"/>
      <c r="F76" s="6"/>
      <c r="G76" s="6"/>
      <c r="H76" s="6"/>
      <c r="I76" s="6"/>
      <c r="J76" s="6" t="e">
        <f>HLOOKUP(C76,$E$13:$I$113,64,TRUE)</f>
        <v>#N/A</v>
      </c>
      <c r="K76" s="3" t="e">
        <f t="shared" ref="K76" si="239">ROUND(J76/$F$10,2)</f>
        <v>#N/A</v>
      </c>
      <c r="L76" s="97" t="e">
        <f t="shared" ref="L76" si="240">ROUND((K76+K77)/2,2)</f>
        <v>#N/A</v>
      </c>
      <c r="M76" s="94" t="e">
        <f t="shared" ref="M76" si="241">IF(L76&gt;=0.86,"Very Easy/ Revise",IF(L76&gt;=0.71,"Easy/ Retain",IF(L76&gt;=0.4,"Average/ Retain",IF(L76&gt;=0.15,"Difficult/ Retain",IF(L76&gt;=0,"Very Difficult/ Revise"," ")))))</f>
        <v>#N/A</v>
      </c>
      <c r="N76" s="97" t="e">
        <f t="shared" ref="N76" si="242">ROUND((K76-K77)/2,2)</f>
        <v>#N/A</v>
      </c>
      <c r="O76" s="94" t="e">
        <f t="shared" ref="O76" si="243">IF(N76&gt;=0.4,"Very Good Item",IF(N76&gt;=0.3,"Good Item",IF(N76&gt;=0.2,"Subject to Improvement",IF(N76&gt;=-1,"Revise/ Reject"," "))))</f>
        <v>#N/A</v>
      </c>
    </row>
    <row r="77" spans="1:15" x14ac:dyDescent="0.3">
      <c r="A77" s="106"/>
      <c r="B77" s="3" t="s">
        <v>5</v>
      </c>
      <c r="C77" s="7">
        <f t="shared" ref="C77" si="244">D76</f>
        <v>0</v>
      </c>
      <c r="D77" s="106"/>
      <c r="E77" s="6"/>
      <c r="F77" s="6"/>
      <c r="G77" s="6"/>
      <c r="H77" s="6"/>
      <c r="I77" s="6"/>
      <c r="J77" s="6" t="e">
        <f>HLOOKUP(C77,$E$13:$I$113,65,TRUE)</f>
        <v>#N/A</v>
      </c>
      <c r="K77" s="3" t="e">
        <f t="shared" ref="K77" si="245">ROUND(J77/$H$10,2)</f>
        <v>#N/A</v>
      </c>
      <c r="L77" s="98"/>
      <c r="M77" s="95"/>
      <c r="N77" s="98"/>
      <c r="O77" s="95"/>
    </row>
    <row r="78" spans="1:15" ht="15" customHeight="1" x14ac:dyDescent="0.3">
      <c r="A78" s="106">
        <v>33</v>
      </c>
      <c r="B78" s="3" t="s">
        <v>4</v>
      </c>
      <c r="C78" s="7">
        <f t="shared" ref="C78" si="246">D78</f>
        <v>0</v>
      </c>
      <c r="D78" s="106"/>
      <c r="E78" s="6"/>
      <c r="F78" s="6"/>
      <c r="G78" s="6"/>
      <c r="H78" s="6"/>
      <c r="I78" s="6"/>
      <c r="J78" s="6" t="e">
        <f>HLOOKUP(C78,$E$13:$I$113,66,TRUE)</f>
        <v>#N/A</v>
      </c>
      <c r="K78" s="3" t="e">
        <f t="shared" ref="K78" si="247">ROUND(J78/$F$10,2)</f>
        <v>#N/A</v>
      </c>
      <c r="L78" s="97" t="e">
        <f t="shared" ref="L78" si="248">ROUND((K78+K79)/2,2)</f>
        <v>#N/A</v>
      </c>
      <c r="M78" s="94" t="e">
        <f t="shared" ref="M78" si="249">IF(L78&gt;=0.86,"Very Easy/ Revise",IF(L78&gt;=0.71,"Easy/ Retain",IF(L78&gt;=0.4,"Average/ Retain",IF(L78&gt;=0.15,"Difficult/ Retain",IF(L78&gt;=0,"Very Difficult/ Revise"," ")))))</f>
        <v>#N/A</v>
      </c>
      <c r="N78" s="97" t="e">
        <f t="shared" ref="N78" si="250">ROUND((K78-K79)/2,2)</f>
        <v>#N/A</v>
      </c>
      <c r="O78" s="94" t="e">
        <f t="shared" ref="O78" si="251">IF(N78&gt;=0.4,"Very Good Item",IF(N78&gt;=0.3,"Good Item",IF(N78&gt;=0.2,"Subject to Improvement",IF(N78&gt;=-1,"Revise/ Reject"," "))))</f>
        <v>#N/A</v>
      </c>
    </row>
    <row r="79" spans="1:15" x14ac:dyDescent="0.3">
      <c r="A79" s="106"/>
      <c r="B79" s="3" t="s">
        <v>5</v>
      </c>
      <c r="C79" s="7">
        <f t="shared" ref="C79" si="252">D78</f>
        <v>0</v>
      </c>
      <c r="D79" s="106"/>
      <c r="E79" s="6"/>
      <c r="F79" s="6"/>
      <c r="G79" s="6"/>
      <c r="H79" s="6"/>
      <c r="I79" s="6"/>
      <c r="J79" s="6" t="e">
        <f>HLOOKUP(C79,$E$13:$I$113,67,TRUE)</f>
        <v>#N/A</v>
      </c>
      <c r="K79" s="3" t="e">
        <f t="shared" ref="K79" si="253">ROUND(J79/$H$10,2)</f>
        <v>#N/A</v>
      </c>
      <c r="L79" s="98"/>
      <c r="M79" s="95"/>
      <c r="N79" s="98"/>
      <c r="O79" s="95"/>
    </row>
    <row r="80" spans="1:15" ht="15" customHeight="1" x14ac:dyDescent="0.3">
      <c r="A80" s="106">
        <v>34</v>
      </c>
      <c r="B80" s="3" t="s">
        <v>4</v>
      </c>
      <c r="C80" s="7">
        <f t="shared" ref="C80" si="254">D80</f>
        <v>0</v>
      </c>
      <c r="D80" s="106"/>
      <c r="E80" s="6"/>
      <c r="F80" s="6"/>
      <c r="G80" s="6"/>
      <c r="H80" s="6"/>
      <c r="I80" s="6"/>
      <c r="J80" s="6" t="e">
        <f>HLOOKUP(C80,$E$13:$I$113,68,TRUE)</f>
        <v>#N/A</v>
      </c>
      <c r="K80" s="3" t="e">
        <f t="shared" ref="K80" si="255">ROUND(J80/$F$10,2)</f>
        <v>#N/A</v>
      </c>
      <c r="L80" s="97" t="e">
        <f t="shared" ref="L80" si="256">ROUND((K80+K81)/2,2)</f>
        <v>#N/A</v>
      </c>
      <c r="M80" s="94" t="e">
        <f t="shared" ref="M80" si="257">IF(L80&gt;=0.86,"Very Easy/ Revise",IF(L80&gt;=0.71,"Easy/ Retain",IF(L80&gt;=0.4,"Average/ Retain",IF(L80&gt;=0.15,"Difficult/ Retain",IF(L80&gt;=0,"Very Difficult/ Revise"," ")))))</f>
        <v>#N/A</v>
      </c>
      <c r="N80" s="97" t="e">
        <f t="shared" ref="N80" si="258">ROUND((K80-K81)/2,2)</f>
        <v>#N/A</v>
      </c>
      <c r="O80" s="94" t="e">
        <f t="shared" ref="O80" si="259">IF(N80&gt;=0.4,"Very Good Item",IF(N80&gt;=0.3,"Good Item",IF(N80&gt;=0.2,"Subject to Improvement",IF(N80&gt;=-1,"Revise/ Reject"," "))))</f>
        <v>#N/A</v>
      </c>
    </row>
    <row r="81" spans="1:15" x14ac:dyDescent="0.3">
      <c r="A81" s="106"/>
      <c r="B81" s="3" t="s">
        <v>5</v>
      </c>
      <c r="C81" s="7">
        <f t="shared" ref="C81" si="260">D80</f>
        <v>0</v>
      </c>
      <c r="D81" s="106"/>
      <c r="E81" s="6"/>
      <c r="F81" s="6"/>
      <c r="G81" s="6"/>
      <c r="H81" s="6"/>
      <c r="I81" s="6"/>
      <c r="J81" s="6" t="e">
        <f>HLOOKUP(C81,$E$13:$I$113,69,TRUE)</f>
        <v>#N/A</v>
      </c>
      <c r="K81" s="3" t="e">
        <f t="shared" ref="K81" si="261">ROUND(J81/$H$10,2)</f>
        <v>#N/A</v>
      </c>
      <c r="L81" s="98"/>
      <c r="M81" s="95"/>
      <c r="N81" s="98"/>
      <c r="O81" s="95"/>
    </row>
    <row r="82" spans="1:15" ht="15" customHeight="1" x14ac:dyDescent="0.3">
      <c r="A82" s="106">
        <v>35</v>
      </c>
      <c r="B82" s="3" t="s">
        <v>4</v>
      </c>
      <c r="C82" s="7">
        <f t="shared" ref="C82" si="262">D82</f>
        <v>0</v>
      </c>
      <c r="D82" s="106"/>
      <c r="E82" s="6"/>
      <c r="F82" s="6"/>
      <c r="G82" s="6"/>
      <c r="H82" s="6"/>
      <c r="I82" s="6"/>
      <c r="J82" s="6" t="e">
        <f>HLOOKUP(C82,$E$13:$I$113,70,TRUE)</f>
        <v>#N/A</v>
      </c>
      <c r="K82" s="3" t="e">
        <f t="shared" ref="K82" si="263">ROUND(J82/$F$10,2)</f>
        <v>#N/A</v>
      </c>
      <c r="L82" s="97" t="e">
        <f t="shared" ref="L82" si="264">ROUND((K82+K83)/2,2)</f>
        <v>#N/A</v>
      </c>
      <c r="M82" s="94" t="e">
        <f t="shared" ref="M82" si="265">IF(L82&gt;=0.86,"Very Easy/ Revise",IF(L82&gt;=0.71,"Easy/ Retain",IF(L82&gt;=0.4,"Average/ Retain",IF(L82&gt;=0.15,"Difficult/ Retain",IF(L82&gt;=0,"Very Difficult/ Revise"," ")))))</f>
        <v>#N/A</v>
      </c>
      <c r="N82" s="97" t="e">
        <f t="shared" ref="N82" si="266">ROUND((K82-K83)/2,2)</f>
        <v>#N/A</v>
      </c>
      <c r="O82" s="94" t="e">
        <f t="shared" ref="O82" si="267">IF(N82&gt;=0.4,"Very Good Item",IF(N82&gt;=0.3,"Good Item",IF(N82&gt;=0.2,"Subject to Improvement",IF(N82&gt;=-1,"Revise/ Reject"," "))))</f>
        <v>#N/A</v>
      </c>
    </row>
    <row r="83" spans="1:15" x14ac:dyDescent="0.3">
      <c r="A83" s="106"/>
      <c r="B83" s="3" t="s">
        <v>5</v>
      </c>
      <c r="C83" s="7">
        <f t="shared" ref="C83" si="268">D82</f>
        <v>0</v>
      </c>
      <c r="D83" s="106"/>
      <c r="E83" s="6"/>
      <c r="F83" s="6"/>
      <c r="G83" s="6"/>
      <c r="H83" s="6"/>
      <c r="I83" s="6"/>
      <c r="J83" s="6" t="e">
        <f>HLOOKUP(C83,$E$13:$I$113,71,TRUE)</f>
        <v>#N/A</v>
      </c>
      <c r="K83" s="3" t="e">
        <f t="shared" ref="K83" si="269">ROUND(J83/$H$10,2)</f>
        <v>#N/A</v>
      </c>
      <c r="L83" s="98"/>
      <c r="M83" s="95"/>
      <c r="N83" s="98"/>
      <c r="O83" s="95"/>
    </row>
    <row r="84" spans="1:15" x14ac:dyDescent="0.3">
      <c r="A84" s="106">
        <v>36</v>
      </c>
      <c r="B84" s="3" t="s">
        <v>4</v>
      </c>
      <c r="C84" s="7">
        <f t="shared" ref="C84" si="270">D84</f>
        <v>0</v>
      </c>
      <c r="D84" s="106"/>
      <c r="E84" s="6"/>
      <c r="F84" s="6"/>
      <c r="G84" s="6"/>
      <c r="H84" s="6"/>
      <c r="I84" s="6"/>
      <c r="J84" s="6" t="e">
        <f t="shared" ref="J84" si="271">HLOOKUP(C84,$E$13:$I$113,70,TRUE)</f>
        <v>#N/A</v>
      </c>
      <c r="K84" s="3" t="e">
        <f t="shared" ref="K84" si="272">ROUND(J84/$F$10,2)</f>
        <v>#N/A</v>
      </c>
      <c r="L84" s="97" t="e">
        <f t="shared" ref="L84" si="273">ROUND((K84+K85)/2,2)</f>
        <v>#N/A</v>
      </c>
      <c r="M84" s="94" t="e">
        <f t="shared" ref="M84" si="274">IF(L84&gt;=0.86,"Very Easy/ Revise",IF(L84&gt;=0.71,"Easy/ Retain",IF(L84&gt;=0.4,"Average/ Retain",IF(L84&gt;=0.15,"Difficult/ Retain",IF(L84&gt;=0,"Very Difficult/ Revise"," ")))))</f>
        <v>#N/A</v>
      </c>
      <c r="N84" s="97" t="e">
        <f t="shared" ref="N84" si="275">ROUND((K84-K85)/2,2)</f>
        <v>#N/A</v>
      </c>
      <c r="O84" s="94" t="e">
        <f t="shared" ref="O84" si="276">IF(N84&gt;=0.4,"Very Good Item",IF(N84&gt;=0.3,"Good Item",IF(N84&gt;=0.2,"Subject to Improvement",IF(N84&gt;=-1,"Revise/ Reject"," "))))</f>
        <v>#N/A</v>
      </c>
    </row>
    <row r="85" spans="1:15" x14ac:dyDescent="0.3">
      <c r="A85" s="106"/>
      <c r="B85" s="3" t="s">
        <v>5</v>
      </c>
      <c r="C85" s="7">
        <f t="shared" ref="C85" si="277">D84</f>
        <v>0</v>
      </c>
      <c r="D85" s="106"/>
      <c r="E85" s="6"/>
      <c r="F85" s="6"/>
      <c r="G85" s="6"/>
      <c r="H85" s="6"/>
      <c r="I85" s="6"/>
      <c r="J85" s="6" t="e">
        <f t="shared" ref="J85" si="278">HLOOKUP(C85,$E$13:$I$113,71,TRUE)</f>
        <v>#N/A</v>
      </c>
      <c r="K85" s="3" t="e">
        <f t="shared" ref="K85" si="279">ROUND(J85/$H$10,2)</f>
        <v>#N/A</v>
      </c>
      <c r="L85" s="98"/>
      <c r="M85" s="95"/>
      <c r="N85" s="98"/>
      <c r="O85" s="95"/>
    </row>
    <row r="86" spans="1:15" x14ac:dyDescent="0.3">
      <c r="A86" s="106">
        <v>37</v>
      </c>
      <c r="B86" s="3" t="s">
        <v>4</v>
      </c>
      <c r="C86" s="7">
        <f t="shared" ref="C86" si="280">D86</f>
        <v>0</v>
      </c>
      <c r="D86" s="106"/>
      <c r="E86" s="6"/>
      <c r="F86" s="6"/>
      <c r="G86" s="6"/>
      <c r="H86" s="6"/>
      <c r="I86" s="6"/>
      <c r="J86" s="6" t="e">
        <f t="shared" ref="J86" si="281">HLOOKUP(C86,$E$13:$I$113,70,TRUE)</f>
        <v>#N/A</v>
      </c>
      <c r="K86" s="3" t="e">
        <f t="shared" ref="K86" si="282">ROUND(J86/$F$10,2)</f>
        <v>#N/A</v>
      </c>
      <c r="L86" s="97" t="e">
        <f t="shared" ref="L86" si="283">ROUND((K86+K87)/2,2)</f>
        <v>#N/A</v>
      </c>
      <c r="M86" s="94" t="e">
        <f t="shared" ref="M86" si="284">IF(L86&gt;=0.86,"Very Easy/ Revise",IF(L86&gt;=0.71,"Easy/ Retain",IF(L86&gt;=0.4,"Average/ Retain",IF(L86&gt;=0.15,"Difficult/ Retain",IF(L86&gt;=0,"Very Difficult/ Revise"," ")))))</f>
        <v>#N/A</v>
      </c>
      <c r="N86" s="97" t="e">
        <f t="shared" ref="N86" si="285">ROUND((K86-K87)/2,2)</f>
        <v>#N/A</v>
      </c>
      <c r="O86" s="94" t="e">
        <f t="shared" ref="O86" si="286">IF(N86&gt;=0.4,"Very Good Item",IF(N86&gt;=0.3,"Good Item",IF(N86&gt;=0.2,"Subject to Improvement",IF(N86&gt;=-1,"Revise/ Reject"," "))))</f>
        <v>#N/A</v>
      </c>
    </row>
    <row r="87" spans="1:15" x14ac:dyDescent="0.3">
      <c r="A87" s="106"/>
      <c r="B87" s="3" t="s">
        <v>5</v>
      </c>
      <c r="C87" s="7">
        <f t="shared" ref="C87" si="287">D86</f>
        <v>0</v>
      </c>
      <c r="D87" s="106"/>
      <c r="E87" s="6"/>
      <c r="F87" s="6"/>
      <c r="G87" s="6"/>
      <c r="H87" s="6"/>
      <c r="I87" s="6"/>
      <c r="J87" s="6" t="e">
        <f t="shared" ref="J87" si="288">HLOOKUP(C87,$E$13:$I$113,71,TRUE)</f>
        <v>#N/A</v>
      </c>
      <c r="K87" s="3" t="e">
        <f t="shared" ref="K87" si="289">ROUND(J87/$H$10,2)</f>
        <v>#N/A</v>
      </c>
      <c r="L87" s="98"/>
      <c r="M87" s="95"/>
      <c r="N87" s="98"/>
      <c r="O87" s="95"/>
    </row>
    <row r="88" spans="1:15" x14ac:dyDescent="0.3">
      <c r="A88" s="106">
        <v>38</v>
      </c>
      <c r="B88" s="3" t="s">
        <v>4</v>
      </c>
      <c r="C88" s="7">
        <f t="shared" ref="C88" si="290">D88</f>
        <v>0</v>
      </c>
      <c r="D88" s="106"/>
      <c r="E88" s="6"/>
      <c r="F88" s="6"/>
      <c r="G88" s="6"/>
      <c r="H88" s="6"/>
      <c r="I88" s="6"/>
      <c r="J88" s="6" t="e">
        <f t="shared" ref="J88" si="291">HLOOKUP(C88,$E$13:$I$113,70,TRUE)</f>
        <v>#N/A</v>
      </c>
      <c r="K88" s="3" t="e">
        <f t="shared" ref="K88" si="292">ROUND(J88/$F$10,2)</f>
        <v>#N/A</v>
      </c>
      <c r="L88" s="97" t="e">
        <f t="shared" ref="L88" si="293">ROUND((K88+K89)/2,2)</f>
        <v>#N/A</v>
      </c>
      <c r="M88" s="94" t="e">
        <f t="shared" ref="M88" si="294">IF(L88&gt;=0.86,"Very Easy/ Revise",IF(L88&gt;=0.71,"Easy/ Retain",IF(L88&gt;=0.4,"Average/ Retain",IF(L88&gt;=0.15,"Difficult/ Retain",IF(L88&gt;=0,"Very Difficult/ Revise"," ")))))</f>
        <v>#N/A</v>
      </c>
      <c r="N88" s="97" t="e">
        <f t="shared" ref="N88" si="295">ROUND((K88-K89)/2,2)</f>
        <v>#N/A</v>
      </c>
      <c r="O88" s="94" t="e">
        <f t="shared" ref="O88" si="296">IF(N88&gt;=0.4,"Very Good Item",IF(N88&gt;=0.3,"Good Item",IF(N88&gt;=0.2,"Subject to Improvement",IF(N88&gt;=-1,"Revise/ Reject"," "))))</f>
        <v>#N/A</v>
      </c>
    </row>
    <row r="89" spans="1:15" x14ac:dyDescent="0.3">
      <c r="A89" s="106"/>
      <c r="B89" s="3" t="s">
        <v>5</v>
      </c>
      <c r="C89" s="7">
        <f t="shared" ref="C89" si="297">D88</f>
        <v>0</v>
      </c>
      <c r="D89" s="106"/>
      <c r="E89" s="6"/>
      <c r="F89" s="6"/>
      <c r="G89" s="6"/>
      <c r="H89" s="6"/>
      <c r="I89" s="6"/>
      <c r="J89" s="6" t="e">
        <f t="shared" ref="J89" si="298">HLOOKUP(C89,$E$13:$I$113,71,TRUE)</f>
        <v>#N/A</v>
      </c>
      <c r="K89" s="3" t="e">
        <f t="shared" ref="K89" si="299">ROUND(J89/$H$10,2)</f>
        <v>#N/A</v>
      </c>
      <c r="L89" s="98"/>
      <c r="M89" s="95"/>
      <c r="N89" s="98"/>
      <c r="O89" s="95"/>
    </row>
    <row r="90" spans="1:15" x14ac:dyDescent="0.3">
      <c r="A90" s="106">
        <v>39</v>
      </c>
      <c r="B90" s="3" t="s">
        <v>4</v>
      </c>
      <c r="C90" s="7">
        <f t="shared" ref="C90" si="300">D90</f>
        <v>0</v>
      </c>
      <c r="D90" s="106"/>
      <c r="E90" s="6"/>
      <c r="F90" s="6"/>
      <c r="G90" s="6"/>
      <c r="H90" s="6"/>
      <c r="I90" s="6"/>
      <c r="J90" s="6" t="e">
        <f t="shared" ref="J90" si="301">HLOOKUP(C90,$E$13:$I$113,70,TRUE)</f>
        <v>#N/A</v>
      </c>
      <c r="K90" s="3" t="e">
        <f t="shared" ref="K90" si="302">ROUND(J90/$F$10,2)</f>
        <v>#N/A</v>
      </c>
      <c r="L90" s="97" t="e">
        <f t="shared" ref="L90" si="303">ROUND((K90+K91)/2,2)</f>
        <v>#N/A</v>
      </c>
      <c r="M90" s="94" t="e">
        <f t="shared" ref="M90" si="304">IF(L90&gt;=0.86,"Very Easy/ Revise",IF(L90&gt;=0.71,"Easy/ Retain",IF(L90&gt;=0.4,"Average/ Retain",IF(L90&gt;=0.15,"Difficult/ Retain",IF(L90&gt;=0,"Very Difficult/ Revise"," ")))))</f>
        <v>#N/A</v>
      </c>
      <c r="N90" s="97" t="e">
        <f t="shared" ref="N90" si="305">ROUND((K90-K91)/2,2)</f>
        <v>#N/A</v>
      </c>
      <c r="O90" s="94" t="e">
        <f t="shared" ref="O90" si="306">IF(N90&gt;=0.4,"Very Good Item",IF(N90&gt;=0.3,"Good Item",IF(N90&gt;=0.2,"Subject to Improvement",IF(N90&gt;=-1,"Revise/ Reject"," "))))</f>
        <v>#N/A</v>
      </c>
    </row>
    <row r="91" spans="1:15" x14ac:dyDescent="0.3">
      <c r="A91" s="106"/>
      <c r="B91" s="3" t="s">
        <v>5</v>
      </c>
      <c r="C91" s="7">
        <f t="shared" ref="C91" si="307">D90</f>
        <v>0</v>
      </c>
      <c r="D91" s="106"/>
      <c r="E91" s="6"/>
      <c r="F91" s="6"/>
      <c r="G91" s="6"/>
      <c r="H91" s="6"/>
      <c r="I91" s="6"/>
      <c r="J91" s="6" t="e">
        <f t="shared" ref="J91" si="308">HLOOKUP(C91,$E$13:$I$113,71,TRUE)</f>
        <v>#N/A</v>
      </c>
      <c r="K91" s="3" t="e">
        <f t="shared" ref="K91" si="309">ROUND(J91/$H$10,2)</f>
        <v>#N/A</v>
      </c>
      <c r="L91" s="98"/>
      <c r="M91" s="95"/>
      <c r="N91" s="98"/>
      <c r="O91" s="95"/>
    </row>
    <row r="92" spans="1:15" x14ac:dyDescent="0.3">
      <c r="A92" s="106">
        <v>40</v>
      </c>
      <c r="B92" s="3" t="s">
        <v>4</v>
      </c>
      <c r="C92" s="7">
        <f t="shared" ref="C92" si="310">D92</f>
        <v>0</v>
      </c>
      <c r="D92" s="106"/>
      <c r="E92" s="6"/>
      <c r="F92" s="6"/>
      <c r="G92" s="6"/>
      <c r="H92" s="6"/>
      <c r="I92" s="6"/>
      <c r="J92" s="6" t="e">
        <f t="shared" ref="J92" si="311">HLOOKUP(C92,$E$13:$I$113,70,TRUE)</f>
        <v>#N/A</v>
      </c>
      <c r="K92" s="3" t="e">
        <f t="shared" ref="K92" si="312">ROUND(J92/$F$10,2)</f>
        <v>#N/A</v>
      </c>
      <c r="L92" s="97" t="e">
        <f t="shared" ref="L92" si="313">ROUND((K92+K93)/2,2)</f>
        <v>#N/A</v>
      </c>
      <c r="M92" s="94" t="e">
        <f t="shared" ref="M92" si="314">IF(L92&gt;=0.86,"Very Easy/ Revise",IF(L92&gt;=0.71,"Easy/ Retain",IF(L92&gt;=0.4,"Average/ Retain",IF(L92&gt;=0.15,"Difficult/ Retain",IF(L92&gt;=0,"Very Difficult/ Revise"," ")))))</f>
        <v>#N/A</v>
      </c>
      <c r="N92" s="97" t="e">
        <f t="shared" ref="N92" si="315">ROUND((K92-K93)/2,2)</f>
        <v>#N/A</v>
      </c>
      <c r="O92" s="94" t="e">
        <f t="shared" ref="O92" si="316">IF(N92&gt;=0.4,"Very Good Item",IF(N92&gt;=0.3,"Good Item",IF(N92&gt;=0.2,"Subject to Improvement",IF(N92&gt;=-1,"Revise/ Reject"," "))))</f>
        <v>#N/A</v>
      </c>
    </row>
    <row r="93" spans="1:15" x14ac:dyDescent="0.3">
      <c r="A93" s="106"/>
      <c r="B93" s="3" t="s">
        <v>5</v>
      </c>
      <c r="C93" s="7">
        <f t="shared" ref="C93" si="317">D92</f>
        <v>0</v>
      </c>
      <c r="D93" s="106"/>
      <c r="E93" s="6"/>
      <c r="F93" s="6"/>
      <c r="G93" s="6"/>
      <c r="H93" s="6"/>
      <c r="I93" s="6"/>
      <c r="J93" s="6" t="e">
        <f t="shared" ref="J93" si="318">HLOOKUP(C93,$E$13:$I$113,71,TRUE)</f>
        <v>#N/A</v>
      </c>
      <c r="K93" s="3" t="e">
        <f t="shared" ref="K93" si="319">ROUND(J93/$H$10,2)</f>
        <v>#N/A</v>
      </c>
      <c r="L93" s="98"/>
      <c r="M93" s="95"/>
      <c r="N93" s="98"/>
      <c r="O93" s="95"/>
    </row>
    <row r="94" spans="1:15" x14ac:dyDescent="0.3">
      <c r="A94" s="106">
        <v>41</v>
      </c>
      <c r="B94" s="3" t="s">
        <v>4</v>
      </c>
      <c r="C94" s="7">
        <f t="shared" ref="C94" si="320">D94</f>
        <v>0</v>
      </c>
      <c r="D94" s="106"/>
      <c r="E94" s="6"/>
      <c r="F94" s="6"/>
      <c r="G94" s="6"/>
      <c r="H94" s="6"/>
      <c r="I94" s="6"/>
      <c r="J94" s="6" t="e">
        <f t="shared" ref="J94" si="321">HLOOKUP(C94,$E$13:$I$113,70,TRUE)</f>
        <v>#N/A</v>
      </c>
      <c r="K94" s="3" t="e">
        <f t="shared" ref="K94" si="322">ROUND(J94/$F$10,2)</f>
        <v>#N/A</v>
      </c>
      <c r="L94" s="97" t="e">
        <f t="shared" ref="L94" si="323">ROUND((K94+K95)/2,2)</f>
        <v>#N/A</v>
      </c>
      <c r="M94" s="94" t="e">
        <f t="shared" ref="M94" si="324">IF(L94&gt;=0.86,"Very Easy/ Revise",IF(L94&gt;=0.71,"Easy/ Retain",IF(L94&gt;=0.4,"Average/ Retain",IF(L94&gt;=0.15,"Difficult/ Retain",IF(L94&gt;=0,"Very Difficult/ Revise"," ")))))</f>
        <v>#N/A</v>
      </c>
      <c r="N94" s="97" t="e">
        <f t="shared" ref="N94" si="325">ROUND((K94-K95)/2,2)</f>
        <v>#N/A</v>
      </c>
      <c r="O94" s="94" t="e">
        <f t="shared" ref="O94" si="326">IF(N94&gt;=0.4,"Very Good Item",IF(N94&gt;=0.3,"Good Item",IF(N94&gt;=0.2,"Subject to Improvement",IF(N94&gt;=-1,"Revise/ Reject"," "))))</f>
        <v>#N/A</v>
      </c>
    </row>
    <row r="95" spans="1:15" x14ac:dyDescent="0.3">
      <c r="A95" s="106"/>
      <c r="B95" s="3" t="s">
        <v>5</v>
      </c>
      <c r="C95" s="7">
        <f t="shared" ref="C95" si="327">D94</f>
        <v>0</v>
      </c>
      <c r="D95" s="106"/>
      <c r="E95" s="6"/>
      <c r="F95" s="6"/>
      <c r="G95" s="6"/>
      <c r="H95" s="6"/>
      <c r="I95" s="6"/>
      <c r="J95" s="6" t="e">
        <f t="shared" ref="J95" si="328">HLOOKUP(C95,$E$13:$I$113,71,TRUE)</f>
        <v>#N/A</v>
      </c>
      <c r="K95" s="3" t="e">
        <f t="shared" ref="K95" si="329">ROUND(J95/$H$10,2)</f>
        <v>#N/A</v>
      </c>
      <c r="L95" s="98"/>
      <c r="M95" s="95"/>
      <c r="N95" s="98"/>
      <c r="O95" s="95"/>
    </row>
    <row r="96" spans="1:15" x14ac:dyDescent="0.3">
      <c r="A96" s="106">
        <v>42</v>
      </c>
      <c r="B96" s="3" t="s">
        <v>4</v>
      </c>
      <c r="C96" s="7">
        <f t="shared" ref="C96" si="330">D96</f>
        <v>0</v>
      </c>
      <c r="D96" s="106"/>
      <c r="E96" s="6"/>
      <c r="F96" s="6"/>
      <c r="G96" s="6"/>
      <c r="H96" s="6"/>
      <c r="I96" s="6"/>
      <c r="J96" s="6" t="e">
        <f t="shared" ref="J96" si="331">HLOOKUP(C96,$E$13:$I$113,70,TRUE)</f>
        <v>#N/A</v>
      </c>
      <c r="K96" s="3" t="e">
        <f t="shared" ref="K96" si="332">ROUND(J96/$F$10,2)</f>
        <v>#N/A</v>
      </c>
      <c r="L96" s="97" t="e">
        <f t="shared" ref="L96" si="333">ROUND((K96+K97)/2,2)</f>
        <v>#N/A</v>
      </c>
      <c r="M96" s="94" t="e">
        <f t="shared" ref="M96" si="334">IF(L96&gt;=0.86,"Very Easy/ Revise",IF(L96&gt;=0.71,"Easy/ Retain",IF(L96&gt;=0.4,"Average/ Retain",IF(L96&gt;=0.15,"Difficult/ Retain",IF(L96&gt;=0,"Very Difficult/ Revise"," ")))))</f>
        <v>#N/A</v>
      </c>
      <c r="N96" s="97" t="e">
        <f t="shared" ref="N96" si="335">ROUND((K96-K97)/2,2)</f>
        <v>#N/A</v>
      </c>
      <c r="O96" s="94" t="e">
        <f t="shared" ref="O96" si="336">IF(N96&gt;=0.4,"Very Good Item",IF(N96&gt;=0.3,"Good Item",IF(N96&gt;=0.2,"Subject to Improvement",IF(N96&gt;=-1,"Revise/ Reject"," "))))</f>
        <v>#N/A</v>
      </c>
    </row>
    <row r="97" spans="1:15" x14ac:dyDescent="0.3">
      <c r="A97" s="106"/>
      <c r="B97" s="3" t="s">
        <v>5</v>
      </c>
      <c r="C97" s="7">
        <f t="shared" ref="C97" si="337">D96</f>
        <v>0</v>
      </c>
      <c r="D97" s="106"/>
      <c r="E97" s="6"/>
      <c r="F97" s="6"/>
      <c r="G97" s="6"/>
      <c r="H97" s="6"/>
      <c r="I97" s="6"/>
      <c r="J97" s="6" t="e">
        <f t="shared" ref="J97" si="338">HLOOKUP(C97,$E$13:$I$113,71,TRUE)</f>
        <v>#N/A</v>
      </c>
      <c r="K97" s="3" t="e">
        <f t="shared" ref="K97" si="339">ROUND(J97/$H$10,2)</f>
        <v>#N/A</v>
      </c>
      <c r="L97" s="98"/>
      <c r="M97" s="95"/>
      <c r="N97" s="98"/>
      <c r="O97" s="95"/>
    </row>
    <row r="98" spans="1:15" x14ac:dyDescent="0.3">
      <c r="A98" s="106">
        <v>43</v>
      </c>
      <c r="B98" s="3" t="s">
        <v>4</v>
      </c>
      <c r="C98" s="7">
        <f t="shared" ref="C98" si="340">D98</f>
        <v>0</v>
      </c>
      <c r="D98" s="106"/>
      <c r="E98" s="6"/>
      <c r="F98" s="6"/>
      <c r="G98" s="6"/>
      <c r="H98" s="6"/>
      <c r="I98" s="6"/>
      <c r="J98" s="6" t="e">
        <f t="shared" ref="J98" si="341">HLOOKUP(C98,$E$13:$I$113,70,TRUE)</f>
        <v>#N/A</v>
      </c>
      <c r="K98" s="3" t="e">
        <f t="shared" ref="K98" si="342">ROUND(J98/$F$10,2)</f>
        <v>#N/A</v>
      </c>
      <c r="L98" s="97" t="e">
        <f t="shared" ref="L98" si="343">ROUND((K98+K99)/2,2)</f>
        <v>#N/A</v>
      </c>
      <c r="M98" s="94" t="e">
        <f t="shared" ref="M98" si="344">IF(L98&gt;=0.86,"Very Easy/ Revise",IF(L98&gt;=0.71,"Easy/ Retain",IF(L98&gt;=0.4,"Average/ Retain",IF(L98&gt;=0.15,"Difficult/ Retain",IF(L98&gt;=0,"Very Difficult/ Revise"," ")))))</f>
        <v>#N/A</v>
      </c>
      <c r="N98" s="97" t="e">
        <f t="shared" ref="N98" si="345">ROUND((K98-K99)/2,2)</f>
        <v>#N/A</v>
      </c>
      <c r="O98" s="94" t="e">
        <f t="shared" ref="O98" si="346">IF(N98&gt;=0.4,"Very Good Item",IF(N98&gt;=0.3,"Good Item",IF(N98&gt;=0.2,"Subject to Improvement",IF(N98&gt;=-1,"Revise/ Reject"," "))))</f>
        <v>#N/A</v>
      </c>
    </row>
    <row r="99" spans="1:15" x14ac:dyDescent="0.3">
      <c r="A99" s="106"/>
      <c r="B99" s="3" t="s">
        <v>5</v>
      </c>
      <c r="C99" s="7">
        <f t="shared" ref="C99" si="347">D98</f>
        <v>0</v>
      </c>
      <c r="D99" s="106"/>
      <c r="E99" s="6"/>
      <c r="F99" s="6"/>
      <c r="G99" s="6"/>
      <c r="H99" s="6"/>
      <c r="I99" s="6"/>
      <c r="J99" s="6" t="e">
        <f t="shared" ref="J99" si="348">HLOOKUP(C99,$E$13:$I$113,71,TRUE)</f>
        <v>#N/A</v>
      </c>
      <c r="K99" s="3" t="e">
        <f t="shared" ref="K99" si="349">ROUND(J99/$H$10,2)</f>
        <v>#N/A</v>
      </c>
      <c r="L99" s="98"/>
      <c r="M99" s="95"/>
      <c r="N99" s="98"/>
      <c r="O99" s="95"/>
    </row>
    <row r="100" spans="1:15" x14ac:dyDescent="0.3">
      <c r="A100" s="106">
        <v>44</v>
      </c>
      <c r="B100" s="3" t="s">
        <v>4</v>
      </c>
      <c r="C100" s="7">
        <f t="shared" ref="C100" si="350">D100</f>
        <v>0</v>
      </c>
      <c r="D100" s="106"/>
      <c r="E100" s="6"/>
      <c r="F100" s="6"/>
      <c r="G100" s="6"/>
      <c r="H100" s="6"/>
      <c r="I100" s="6"/>
      <c r="J100" s="6" t="e">
        <f t="shared" ref="J100" si="351">HLOOKUP(C100,$E$13:$I$113,70,TRUE)</f>
        <v>#N/A</v>
      </c>
      <c r="K100" s="3" t="e">
        <f t="shared" ref="K100" si="352">ROUND(J100/$F$10,2)</f>
        <v>#N/A</v>
      </c>
      <c r="L100" s="97" t="e">
        <f t="shared" ref="L100" si="353">ROUND((K100+K101)/2,2)</f>
        <v>#N/A</v>
      </c>
      <c r="M100" s="94" t="e">
        <f t="shared" ref="M100" si="354">IF(L100&gt;=0.86,"Very Easy/ Revise",IF(L100&gt;=0.71,"Easy/ Retain",IF(L100&gt;=0.4,"Average/ Retain",IF(L100&gt;=0.15,"Difficult/ Retain",IF(L100&gt;=0,"Very Difficult/ Revise"," ")))))</f>
        <v>#N/A</v>
      </c>
      <c r="N100" s="97" t="e">
        <f t="shared" ref="N100" si="355">ROUND((K100-K101)/2,2)</f>
        <v>#N/A</v>
      </c>
      <c r="O100" s="94" t="e">
        <f t="shared" ref="O100" si="356">IF(N100&gt;=0.4,"Very Good Item",IF(N100&gt;=0.3,"Good Item",IF(N100&gt;=0.2,"Subject to Improvement",IF(N100&gt;=-1,"Revise/ Reject"," "))))</f>
        <v>#N/A</v>
      </c>
    </row>
    <row r="101" spans="1:15" x14ac:dyDescent="0.3">
      <c r="A101" s="106"/>
      <c r="B101" s="3" t="s">
        <v>5</v>
      </c>
      <c r="C101" s="7">
        <f t="shared" ref="C101" si="357">D100</f>
        <v>0</v>
      </c>
      <c r="D101" s="106"/>
      <c r="E101" s="6"/>
      <c r="F101" s="6"/>
      <c r="G101" s="6"/>
      <c r="H101" s="6"/>
      <c r="I101" s="6"/>
      <c r="J101" s="6" t="e">
        <f t="shared" ref="J101" si="358">HLOOKUP(C101,$E$13:$I$113,71,TRUE)</f>
        <v>#N/A</v>
      </c>
      <c r="K101" s="3" t="e">
        <f t="shared" ref="K101" si="359">ROUND(J101/$H$10,2)</f>
        <v>#N/A</v>
      </c>
      <c r="L101" s="98"/>
      <c r="M101" s="95"/>
      <c r="N101" s="98"/>
      <c r="O101" s="95"/>
    </row>
    <row r="102" spans="1:15" x14ac:dyDescent="0.3">
      <c r="A102" s="106">
        <v>45</v>
      </c>
      <c r="B102" s="3" t="s">
        <v>4</v>
      </c>
      <c r="C102" s="7">
        <f t="shared" ref="C102" si="360">D102</f>
        <v>0</v>
      </c>
      <c r="D102" s="106"/>
      <c r="E102" s="6"/>
      <c r="F102" s="6"/>
      <c r="G102" s="6"/>
      <c r="H102" s="6"/>
      <c r="I102" s="6"/>
      <c r="J102" s="6" t="e">
        <f t="shared" ref="J102" si="361">HLOOKUP(C102,$E$13:$I$113,70,TRUE)</f>
        <v>#N/A</v>
      </c>
      <c r="K102" s="3" t="e">
        <f t="shared" ref="K102" si="362">ROUND(J102/$F$10,2)</f>
        <v>#N/A</v>
      </c>
      <c r="L102" s="97" t="e">
        <f t="shared" ref="L102" si="363">ROUND((K102+K103)/2,2)</f>
        <v>#N/A</v>
      </c>
      <c r="M102" s="94" t="e">
        <f t="shared" ref="M102" si="364">IF(L102&gt;=0.86,"Very Easy/ Revise",IF(L102&gt;=0.71,"Easy/ Retain",IF(L102&gt;=0.4,"Average/ Retain",IF(L102&gt;=0.15,"Difficult/ Retain",IF(L102&gt;=0,"Very Difficult/ Revise"," ")))))</f>
        <v>#N/A</v>
      </c>
      <c r="N102" s="97" t="e">
        <f t="shared" ref="N102" si="365">ROUND((K102-K103)/2,2)</f>
        <v>#N/A</v>
      </c>
      <c r="O102" s="94" t="e">
        <f t="shared" ref="O102" si="366">IF(N102&gt;=0.4,"Very Good Item",IF(N102&gt;=0.3,"Good Item",IF(N102&gt;=0.2,"Subject to Improvement",IF(N102&gt;=-1,"Revise/ Reject"," "))))</f>
        <v>#N/A</v>
      </c>
    </row>
    <row r="103" spans="1:15" x14ac:dyDescent="0.3">
      <c r="A103" s="106"/>
      <c r="B103" s="3" t="s">
        <v>5</v>
      </c>
      <c r="C103" s="7">
        <f t="shared" ref="C103" si="367">D102</f>
        <v>0</v>
      </c>
      <c r="D103" s="106"/>
      <c r="E103" s="6"/>
      <c r="F103" s="6"/>
      <c r="G103" s="6"/>
      <c r="H103" s="6"/>
      <c r="I103" s="6"/>
      <c r="J103" s="6" t="e">
        <f t="shared" ref="J103" si="368">HLOOKUP(C103,$E$13:$I$113,71,TRUE)</f>
        <v>#N/A</v>
      </c>
      <c r="K103" s="3" t="e">
        <f t="shared" ref="K103" si="369">ROUND(J103/$H$10,2)</f>
        <v>#N/A</v>
      </c>
      <c r="L103" s="98"/>
      <c r="M103" s="95"/>
      <c r="N103" s="98"/>
      <c r="O103" s="95"/>
    </row>
    <row r="104" spans="1:15" x14ac:dyDescent="0.3">
      <c r="A104" s="106">
        <v>46</v>
      </c>
      <c r="B104" s="3" t="s">
        <v>4</v>
      </c>
      <c r="C104" s="7">
        <f t="shared" ref="C104" si="370">D104</f>
        <v>0</v>
      </c>
      <c r="D104" s="106"/>
      <c r="E104" s="6"/>
      <c r="F104" s="6"/>
      <c r="G104" s="6"/>
      <c r="H104" s="6"/>
      <c r="I104" s="6"/>
      <c r="J104" s="6" t="e">
        <f t="shared" ref="J104" si="371">HLOOKUP(C104,$E$13:$I$113,70,TRUE)</f>
        <v>#N/A</v>
      </c>
      <c r="K104" s="3" t="e">
        <f t="shared" ref="K104" si="372">ROUND(J104/$F$10,2)</f>
        <v>#N/A</v>
      </c>
      <c r="L104" s="97" t="e">
        <f t="shared" ref="L104" si="373">ROUND((K104+K105)/2,2)</f>
        <v>#N/A</v>
      </c>
      <c r="M104" s="94" t="e">
        <f t="shared" ref="M104" si="374">IF(L104&gt;=0.86,"Very Easy/ Revise",IF(L104&gt;=0.71,"Easy/ Retain",IF(L104&gt;=0.4,"Average/ Retain",IF(L104&gt;=0.15,"Difficult/ Retain",IF(L104&gt;=0,"Very Difficult/ Revise"," ")))))</f>
        <v>#N/A</v>
      </c>
      <c r="N104" s="97" t="e">
        <f t="shared" ref="N104" si="375">ROUND((K104-K105)/2,2)</f>
        <v>#N/A</v>
      </c>
      <c r="O104" s="94" t="e">
        <f t="shared" ref="O104" si="376">IF(N104&gt;=0.4,"Very Good Item",IF(N104&gt;=0.3,"Good Item",IF(N104&gt;=0.2,"Subject to Improvement",IF(N104&gt;=-1,"Revise/ Reject"," "))))</f>
        <v>#N/A</v>
      </c>
    </row>
    <row r="105" spans="1:15" x14ac:dyDescent="0.3">
      <c r="A105" s="106"/>
      <c r="B105" s="3" t="s">
        <v>5</v>
      </c>
      <c r="C105" s="7">
        <f t="shared" ref="C105" si="377">D104</f>
        <v>0</v>
      </c>
      <c r="D105" s="106"/>
      <c r="E105" s="6"/>
      <c r="F105" s="6"/>
      <c r="G105" s="6"/>
      <c r="H105" s="6"/>
      <c r="I105" s="6"/>
      <c r="J105" s="6" t="e">
        <f t="shared" ref="J105" si="378">HLOOKUP(C105,$E$13:$I$113,71,TRUE)</f>
        <v>#N/A</v>
      </c>
      <c r="K105" s="3" t="e">
        <f t="shared" ref="K105" si="379">ROUND(J105/$H$10,2)</f>
        <v>#N/A</v>
      </c>
      <c r="L105" s="98"/>
      <c r="M105" s="95"/>
      <c r="N105" s="98"/>
      <c r="O105" s="95"/>
    </row>
    <row r="106" spans="1:15" x14ac:dyDescent="0.3">
      <c r="A106" s="106">
        <v>47</v>
      </c>
      <c r="B106" s="3" t="s">
        <v>4</v>
      </c>
      <c r="C106" s="7">
        <f t="shared" ref="C106" si="380">D106</f>
        <v>0</v>
      </c>
      <c r="D106" s="106"/>
      <c r="E106" s="6"/>
      <c r="F106" s="6"/>
      <c r="G106" s="6"/>
      <c r="H106" s="6"/>
      <c r="I106" s="6"/>
      <c r="J106" s="6" t="e">
        <f t="shared" ref="J106" si="381">HLOOKUP(C106,$E$13:$I$113,70,TRUE)</f>
        <v>#N/A</v>
      </c>
      <c r="K106" s="3" t="e">
        <f t="shared" ref="K106" si="382">ROUND(J106/$F$10,2)</f>
        <v>#N/A</v>
      </c>
      <c r="L106" s="97" t="e">
        <f t="shared" ref="L106" si="383">ROUND((K106+K107)/2,2)</f>
        <v>#N/A</v>
      </c>
      <c r="M106" s="94" t="e">
        <f t="shared" ref="M106" si="384">IF(L106&gt;=0.86,"Very Easy/ Revise",IF(L106&gt;=0.71,"Easy/ Retain",IF(L106&gt;=0.4,"Average/ Retain",IF(L106&gt;=0.15,"Difficult/ Retain",IF(L106&gt;=0,"Very Difficult/ Revise"," ")))))</f>
        <v>#N/A</v>
      </c>
      <c r="N106" s="97" t="e">
        <f t="shared" ref="N106" si="385">ROUND((K106-K107)/2,2)</f>
        <v>#N/A</v>
      </c>
      <c r="O106" s="94" t="e">
        <f t="shared" ref="O106" si="386">IF(N106&gt;=0.4,"Very Good Item",IF(N106&gt;=0.3,"Good Item",IF(N106&gt;=0.2,"Subject to Improvement",IF(N106&gt;=-1,"Revise/ Reject"," "))))</f>
        <v>#N/A</v>
      </c>
    </row>
    <row r="107" spans="1:15" x14ac:dyDescent="0.3">
      <c r="A107" s="106"/>
      <c r="B107" s="3" t="s">
        <v>5</v>
      </c>
      <c r="C107" s="7">
        <f t="shared" ref="C107" si="387">D106</f>
        <v>0</v>
      </c>
      <c r="D107" s="106"/>
      <c r="E107" s="6"/>
      <c r="F107" s="6"/>
      <c r="G107" s="6"/>
      <c r="H107" s="6"/>
      <c r="I107" s="6"/>
      <c r="J107" s="6" t="e">
        <f t="shared" ref="J107" si="388">HLOOKUP(C107,$E$13:$I$113,71,TRUE)</f>
        <v>#N/A</v>
      </c>
      <c r="K107" s="3" t="e">
        <f t="shared" ref="K107" si="389">ROUND(J107/$H$10,2)</f>
        <v>#N/A</v>
      </c>
      <c r="L107" s="98"/>
      <c r="M107" s="95"/>
      <c r="N107" s="98"/>
      <c r="O107" s="95"/>
    </row>
    <row r="108" spans="1:15" x14ac:dyDescent="0.3">
      <c r="A108" s="106">
        <v>48</v>
      </c>
      <c r="B108" s="3" t="s">
        <v>4</v>
      </c>
      <c r="C108" s="7">
        <f t="shared" ref="C108" si="390">D108</f>
        <v>0</v>
      </c>
      <c r="D108" s="106"/>
      <c r="E108" s="6"/>
      <c r="F108" s="6"/>
      <c r="G108" s="6"/>
      <c r="H108" s="6"/>
      <c r="I108" s="6"/>
      <c r="J108" s="6" t="e">
        <f t="shared" ref="J108" si="391">HLOOKUP(C108,$E$13:$I$113,70,TRUE)</f>
        <v>#N/A</v>
      </c>
      <c r="K108" s="3" t="e">
        <f t="shared" ref="K108" si="392">ROUND(J108/$F$10,2)</f>
        <v>#N/A</v>
      </c>
      <c r="L108" s="97" t="e">
        <f t="shared" ref="L108" si="393">ROUND((K108+K109)/2,2)</f>
        <v>#N/A</v>
      </c>
      <c r="M108" s="94" t="e">
        <f t="shared" ref="M108" si="394">IF(L108&gt;=0.86,"Very Easy/ Revise",IF(L108&gt;=0.71,"Easy/ Retain",IF(L108&gt;=0.4,"Average/ Retain",IF(L108&gt;=0.15,"Difficult/ Retain",IF(L108&gt;=0,"Very Difficult/ Revise"," ")))))</f>
        <v>#N/A</v>
      </c>
      <c r="N108" s="97" t="e">
        <f t="shared" ref="N108" si="395">ROUND((K108-K109)/2,2)</f>
        <v>#N/A</v>
      </c>
      <c r="O108" s="94" t="e">
        <f t="shared" ref="O108" si="396">IF(N108&gt;=0.4,"Very Good Item",IF(N108&gt;=0.3,"Good Item",IF(N108&gt;=0.2,"Subject to Improvement",IF(N108&gt;=-1,"Revise/ Reject"," "))))</f>
        <v>#N/A</v>
      </c>
    </row>
    <row r="109" spans="1:15" x14ac:dyDescent="0.3">
      <c r="A109" s="106"/>
      <c r="B109" s="3" t="s">
        <v>5</v>
      </c>
      <c r="C109" s="7">
        <f t="shared" ref="C109" si="397">D108</f>
        <v>0</v>
      </c>
      <c r="D109" s="106"/>
      <c r="E109" s="6"/>
      <c r="F109" s="6"/>
      <c r="G109" s="6"/>
      <c r="H109" s="6"/>
      <c r="I109" s="6"/>
      <c r="J109" s="6" t="e">
        <f t="shared" ref="J109" si="398">HLOOKUP(C109,$E$13:$I$113,71,TRUE)</f>
        <v>#N/A</v>
      </c>
      <c r="K109" s="3" t="e">
        <f t="shared" ref="K109" si="399">ROUND(J109/$H$10,2)</f>
        <v>#N/A</v>
      </c>
      <c r="L109" s="98"/>
      <c r="M109" s="95"/>
      <c r="N109" s="98"/>
      <c r="O109" s="95"/>
    </row>
    <row r="110" spans="1:15" x14ac:dyDescent="0.3">
      <c r="A110" s="106">
        <v>49</v>
      </c>
      <c r="B110" s="3" t="s">
        <v>4</v>
      </c>
      <c r="C110" s="7">
        <f t="shared" ref="C110" si="400">D110</f>
        <v>0</v>
      </c>
      <c r="D110" s="106"/>
      <c r="E110" s="6"/>
      <c r="F110" s="6"/>
      <c r="G110" s="6"/>
      <c r="H110" s="6"/>
      <c r="I110" s="6"/>
      <c r="J110" s="6" t="e">
        <f t="shared" ref="J110" si="401">HLOOKUP(C110,$E$13:$I$113,70,TRUE)</f>
        <v>#N/A</v>
      </c>
      <c r="K110" s="3" t="e">
        <f t="shared" ref="K110" si="402">ROUND(J110/$F$10,2)</f>
        <v>#N/A</v>
      </c>
      <c r="L110" s="97" t="e">
        <f t="shared" ref="L110" si="403">ROUND((K110+K111)/2,2)</f>
        <v>#N/A</v>
      </c>
      <c r="M110" s="94" t="e">
        <f t="shared" ref="M110" si="404">IF(L110&gt;=0.86,"Very Easy/ Revise",IF(L110&gt;=0.71,"Easy/ Retain",IF(L110&gt;=0.4,"Average/ Retain",IF(L110&gt;=0.15,"Difficult/ Retain",IF(L110&gt;=0,"Very Difficult/ Revise"," ")))))</f>
        <v>#N/A</v>
      </c>
      <c r="N110" s="97" t="e">
        <f t="shared" ref="N110" si="405">ROUND((K110-K111)/2,2)</f>
        <v>#N/A</v>
      </c>
      <c r="O110" s="94" t="e">
        <f t="shared" ref="O110" si="406">IF(N110&gt;=0.4,"Very Good Item",IF(N110&gt;=0.3,"Good Item",IF(N110&gt;=0.2,"Subject to Improvement",IF(N110&gt;=-1,"Revise/ Reject"," "))))</f>
        <v>#N/A</v>
      </c>
    </row>
    <row r="111" spans="1:15" x14ac:dyDescent="0.3">
      <c r="A111" s="106"/>
      <c r="B111" s="3" t="s">
        <v>5</v>
      </c>
      <c r="C111" s="7">
        <f t="shared" ref="C111" si="407">D110</f>
        <v>0</v>
      </c>
      <c r="D111" s="106"/>
      <c r="E111" s="6"/>
      <c r="F111" s="6"/>
      <c r="G111" s="6"/>
      <c r="H111" s="6"/>
      <c r="I111" s="6"/>
      <c r="J111" s="6" t="e">
        <f t="shared" ref="J111" si="408">HLOOKUP(C111,$E$13:$I$113,71,TRUE)</f>
        <v>#N/A</v>
      </c>
      <c r="K111" s="3" t="e">
        <f t="shared" ref="K111" si="409">ROUND(J111/$H$10,2)</f>
        <v>#N/A</v>
      </c>
      <c r="L111" s="98"/>
      <c r="M111" s="95"/>
      <c r="N111" s="98"/>
      <c r="O111" s="95"/>
    </row>
    <row r="112" spans="1:15" x14ac:dyDescent="0.3">
      <c r="A112" s="106">
        <v>50</v>
      </c>
      <c r="B112" s="3" t="s">
        <v>4</v>
      </c>
      <c r="C112" s="7">
        <f t="shared" ref="C112" si="410">D112</f>
        <v>0</v>
      </c>
      <c r="D112" s="106"/>
      <c r="E112" s="6"/>
      <c r="F112" s="6"/>
      <c r="G112" s="6"/>
      <c r="H112" s="6"/>
      <c r="I112" s="6"/>
      <c r="J112" s="6" t="e">
        <f t="shared" ref="J112" si="411">HLOOKUP(C112,$E$13:$I$113,70,TRUE)</f>
        <v>#N/A</v>
      </c>
      <c r="K112" s="3" t="e">
        <f t="shared" ref="K112" si="412">ROUND(J112/$F$10,2)</f>
        <v>#N/A</v>
      </c>
      <c r="L112" s="97" t="e">
        <f t="shared" ref="L112" si="413">ROUND((K112+K113)/2,2)</f>
        <v>#N/A</v>
      </c>
      <c r="M112" s="94" t="e">
        <f t="shared" ref="M112" si="414">IF(L112&gt;=0.86,"Very Easy/ Revise",IF(L112&gt;=0.71,"Easy/ Retain",IF(L112&gt;=0.4,"Average/ Retain",IF(L112&gt;=0.15,"Difficult/ Retain",IF(L112&gt;=0,"Very Difficult/ Revise"," ")))))</f>
        <v>#N/A</v>
      </c>
      <c r="N112" s="97" t="e">
        <f t="shared" ref="N112" si="415">ROUND((K112-K113)/2,2)</f>
        <v>#N/A</v>
      </c>
      <c r="O112" s="94" t="e">
        <f t="shared" ref="O112" si="416">IF(N112&gt;=0.4,"Very Good Item",IF(N112&gt;=0.3,"Good Item",IF(N112&gt;=0.2,"Subject to Improvement",IF(N112&gt;=-1,"Revise/ Reject"," "))))</f>
        <v>#N/A</v>
      </c>
    </row>
    <row r="113" spans="1:15" x14ac:dyDescent="0.3">
      <c r="A113" s="106"/>
      <c r="B113" s="3" t="s">
        <v>5</v>
      </c>
      <c r="C113" s="7">
        <f t="shared" ref="C113" si="417">D112</f>
        <v>0</v>
      </c>
      <c r="D113" s="106"/>
      <c r="E113" s="6"/>
      <c r="F113" s="6"/>
      <c r="G113" s="6"/>
      <c r="H113" s="6"/>
      <c r="I113" s="6"/>
      <c r="J113" s="6" t="e">
        <f t="shared" ref="J113" si="418">HLOOKUP(C113,$E$13:$I$113,71,TRUE)</f>
        <v>#N/A</v>
      </c>
      <c r="K113" s="3" t="e">
        <f t="shared" ref="K113" si="419">ROUND(J113/$H$10,2)</f>
        <v>#N/A</v>
      </c>
      <c r="L113" s="98"/>
      <c r="M113" s="95"/>
      <c r="N113" s="98"/>
      <c r="O113" s="95"/>
    </row>
    <row r="116" spans="1:15" x14ac:dyDescent="0.3">
      <c r="A116" s="92"/>
      <c r="B116" s="92"/>
    </row>
    <row r="117" spans="1:15" x14ac:dyDescent="0.3">
      <c r="A117" s="1"/>
      <c r="N117" s="78"/>
      <c r="O117" s="78"/>
    </row>
    <row r="118" spans="1:15" x14ac:dyDescent="0.3">
      <c r="M118" s="2" t="s">
        <v>84</v>
      </c>
      <c r="N118" s="90" t="str">
        <f>INFO!C25</f>
        <v xml:space="preserve">Teacher </v>
      </c>
      <c r="O118" s="90"/>
    </row>
    <row r="119" spans="1:15" x14ac:dyDescent="0.3">
      <c r="N119" s="91" t="str">
        <f>INFO!C26</f>
        <v>Teacher I</v>
      </c>
      <c r="O119" s="91"/>
    </row>
    <row r="121" spans="1:15" x14ac:dyDescent="0.3">
      <c r="M121" s="2" t="s">
        <v>89</v>
      </c>
      <c r="N121" s="93">
        <f>INFO!C28</f>
        <v>0</v>
      </c>
      <c r="O121" s="93"/>
    </row>
    <row r="122" spans="1:15" x14ac:dyDescent="0.3">
      <c r="A122" s="79" t="s">
        <v>88</v>
      </c>
    </row>
    <row r="125" spans="1:15" x14ac:dyDescent="0.3">
      <c r="B125" s="90" t="str">
        <f>INFO!C22</f>
        <v>Dr. Efren s. Consemino</v>
      </c>
      <c r="C125" s="90"/>
      <c r="D125" s="90"/>
      <c r="E125" s="90"/>
      <c r="F125" s="90"/>
      <c r="G125" s="90"/>
      <c r="H125" s="90"/>
      <c r="I125" s="90"/>
      <c r="J125" s="90"/>
      <c r="K125" s="90"/>
      <c r="L125" s="90"/>
    </row>
    <row r="126" spans="1:15" x14ac:dyDescent="0.3">
      <c r="B126" s="91" t="str">
        <f>INFO!C23</f>
        <v>Principal II</v>
      </c>
      <c r="C126" s="91"/>
      <c r="D126" s="91"/>
      <c r="E126" s="91"/>
      <c r="F126" s="91"/>
      <c r="G126" s="91"/>
      <c r="H126" s="91"/>
      <c r="I126" s="91"/>
      <c r="J126" s="91"/>
      <c r="K126" s="91"/>
      <c r="L126" s="91"/>
    </row>
  </sheetData>
  <mergeCells count="324">
    <mergeCell ref="A1:O1"/>
    <mergeCell ref="A2:O2"/>
    <mergeCell ref="A3:O3"/>
    <mergeCell ref="A4:O4"/>
    <mergeCell ref="A5:O5"/>
    <mergeCell ref="A6:O6"/>
    <mergeCell ref="N12:N13"/>
    <mergeCell ref="O12:O13"/>
    <mergeCell ref="A14:A15"/>
    <mergeCell ref="D14:D15"/>
    <mergeCell ref="L14:L15"/>
    <mergeCell ref="M14:M15"/>
    <mergeCell ref="N14:N15"/>
    <mergeCell ref="O14:O15"/>
    <mergeCell ref="A7:O7"/>
    <mergeCell ref="A8:O8"/>
    <mergeCell ref="A10:D10"/>
    <mergeCell ref="A12:A13"/>
    <mergeCell ref="B12:B13"/>
    <mergeCell ref="C12:C13"/>
    <mergeCell ref="D12:D13"/>
    <mergeCell ref="E12:I12"/>
    <mergeCell ref="J12:L13"/>
    <mergeCell ref="M12:M13"/>
    <mergeCell ref="A18:A19"/>
    <mergeCell ref="D18:D19"/>
    <mergeCell ref="L18:L19"/>
    <mergeCell ref="M18:M19"/>
    <mergeCell ref="N18:N19"/>
    <mergeCell ref="O18:O19"/>
    <mergeCell ref="A16:A17"/>
    <mergeCell ref="D16:D17"/>
    <mergeCell ref="L16:L17"/>
    <mergeCell ref="M16:M17"/>
    <mergeCell ref="N16:N17"/>
    <mergeCell ref="O16:O17"/>
    <mergeCell ref="A22:A23"/>
    <mergeCell ref="D22:D23"/>
    <mergeCell ref="L22:L23"/>
    <mergeCell ref="M22:M23"/>
    <mergeCell ref="N22:N23"/>
    <mergeCell ref="O22:O23"/>
    <mergeCell ref="A20:A21"/>
    <mergeCell ref="D20:D21"/>
    <mergeCell ref="L20:L21"/>
    <mergeCell ref="M20:M21"/>
    <mergeCell ref="N20:N21"/>
    <mergeCell ref="O20:O21"/>
    <mergeCell ref="A26:A27"/>
    <mergeCell ref="D26:D27"/>
    <mergeCell ref="L26:L27"/>
    <mergeCell ref="M26:M27"/>
    <mergeCell ref="N26:N27"/>
    <mergeCell ref="O26:O27"/>
    <mergeCell ref="A24:A25"/>
    <mergeCell ref="D24:D25"/>
    <mergeCell ref="L24:L25"/>
    <mergeCell ref="M24:M25"/>
    <mergeCell ref="N24:N25"/>
    <mergeCell ref="O24:O25"/>
    <mergeCell ref="A30:A31"/>
    <mergeCell ref="D30:D31"/>
    <mergeCell ref="L30:L31"/>
    <mergeCell ref="M30:M31"/>
    <mergeCell ref="N30:N31"/>
    <mergeCell ref="O30:O31"/>
    <mergeCell ref="A28:A29"/>
    <mergeCell ref="D28:D29"/>
    <mergeCell ref="L28:L29"/>
    <mergeCell ref="M28:M29"/>
    <mergeCell ref="N28:N29"/>
    <mergeCell ref="O28:O29"/>
    <mergeCell ref="A34:A35"/>
    <mergeCell ref="D34:D35"/>
    <mergeCell ref="L34:L35"/>
    <mergeCell ref="M34:M35"/>
    <mergeCell ref="N34:N35"/>
    <mergeCell ref="O34:O35"/>
    <mergeCell ref="A32:A33"/>
    <mergeCell ref="D32:D33"/>
    <mergeCell ref="L32:L33"/>
    <mergeCell ref="M32:M33"/>
    <mergeCell ref="N32:N33"/>
    <mergeCell ref="O32:O33"/>
    <mergeCell ref="A38:A39"/>
    <mergeCell ref="D38:D39"/>
    <mergeCell ref="L38:L39"/>
    <mergeCell ref="M38:M39"/>
    <mergeCell ref="N38:N39"/>
    <mergeCell ref="O38:O39"/>
    <mergeCell ref="A36:A37"/>
    <mergeCell ref="D36:D37"/>
    <mergeCell ref="L36:L37"/>
    <mergeCell ref="M36:M37"/>
    <mergeCell ref="N36:N37"/>
    <mergeCell ref="O36:O37"/>
    <mergeCell ref="A42:A43"/>
    <mergeCell ref="D42:D43"/>
    <mergeCell ref="L42:L43"/>
    <mergeCell ref="M42:M43"/>
    <mergeCell ref="N42:N43"/>
    <mergeCell ref="O42:O43"/>
    <mergeCell ref="A40:A41"/>
    <mergeCell ref="D40:D41"/>
    <mergeCell ref="L40:L41"/>
    <mergeCell ref="M40:M41"/>
    <mergeCell ref="N40:N41"/>
    <mergeCell ref="O40:O41"/>
    <mergeCell ref="A46:A47"/>
    <mergeCell ref="D46:D47"/>
    <mergeCell ref="L46:L47"/>
    <mergeCell ref="M46:M47"/>
    <mergeCell ref="N46:N47"/>
    <mergeCell ref="O46:O47"/>
    <mergeCell ref="A44:A45"/>
    <mergeCell ref="D44:D45"/>
    <mergeCell ref="L44:L45"/>
    <mergeCell ref="M44:M45"/>
    <mergeCell ref="N44:N45"/>
    <mergeCell ref="O44:O45"/>
    <mergeCell ref="A50:A51"/>
    <mergeCell ref="D50:D51"/>
    <mergeCell ref="L50:L51"/>
    <mergeCell ref="M50:M51"/>
    <mergeCell ref="N50:N51"/>
    <mergeCell ref="O50:O51"/>
    <mergeCell ref="A48:A49"/>
    <mergeCell ref="D48:D49"/>
    <mergeCell ref="L48:L49"/>
    <mergeCell ref="M48:M49"/>
    <mergeCell ref="N48:N49"/>
    <mergeCell ref="O48:O49"/>
    <mergeCell ref="A54:A55"/>
    <mergeCell ref="D54:D55"/>
    <mergeCell ref="L54:L55"/>
    <mergeCell ref="M54:M55"/>
    <mergeCell ref="N54:N55"/>
    <mergeCell ref="O54:O55"/>
    <mergeCell ref="A52:A53"/>
    <mergeCell ref="D52:D53"/>
    <mergeCell ref="L52:L53"/>
    <mergeCell ref="M52:M53"/>
    <mergeCell ref="N52:N53"/>
    <mergeCell ref="O52:O53"/>
    <mergeCell ref="A58:A59"/>
    <mergeCell ref="D58:D59"/>
    <mergeCell ref="L58:L59"/>
    <mergeCell ref="M58:M59"/>
    <mergeCell ref="N58:N59"/>
    <mergeCell ref="O58:O59"/>
    <mergeCell ref="A56:A57"/>
    <mergeCell ref="D56:D57"/>
    <mergeCell ref="L56:L57"/>
    <mergeCell ref="M56:M57"/>
    <mergeCell ref="N56:N57"/>
    <mergeCell ref="O56:O57"/>
    <mergeCell ref="A62:A63"/>
    <mergeCell ref="D62:D63"/>
    <mergeCell ref="L62:L63"/>
    <mergeCell ref="M62:M63"/>
    <mergeCell ref="N62:N63"/>
    <mergeCell ref="O62:O63"/>
    <mergeCell ref="A60:A61"/>
    <mergeCell ref="D60:D61"/>
    <mergeCell ref="L60:L61"/>
    <mergeCell ref="M60:M61"/>
    <mergeCell ref="N60:N61"/>
    <mergeCell ref="O60:O61"/>
    <mergeCell ref="A66:A67"/>
    <mergeCell ref="D66:D67"/>
    <mergeCell ref="L66:L67"/>
    <mergeCell ref="M66:M67"/>
    <mergeCell ref="N66:N67"/>
    <mergeCell ref="O66:O67"/>
    <mergeCell ref="A64:A65"/>
    <mergeCell ref="D64:D65"/>
    <mergeCell ref="L64:L65"/>
    <mergeCell ref="M64:M65"/>
    <mergeCell ref="N64:N65"/>
    <mergeCell ref="O64:O65"/>
    <mergeCell ref="A70:A71"/>
    <mergeCell ref="D70:D71"/>
    <mergeCell ref="L70:L71"/>
    <mergeCell ref="M70:M71"/>
    <mergeCell ref="N70:N71"/>
    <mergeCell ref="O70:O71"/>
    <mergeCell ref="A68:A69"/>
    <mergeCell ref="D68:D69"/>
    <mergeCell ref="L68:L69"/>
    <mergeCell ref="M68:M69"/>
    <mergeCell ref="N68:N69"/>
    <mergeCell ref="O68:O69"/>
    <mergeCell ref="A74:A75"/>
    <mergeCell ref="D74:D75"/>
    <mergeCell ref="L74:L75"/>
    <mergeCell ref="M74:M75"/>
    <mergeCell ref="N74:N75"/>
    <mergeCell ref="O74:O75"/>
    <mergeCell ref="A72:A73"/>
    <mergeCell ref="D72:D73"/>
    <mergeCell ref="L72:L73"/>
    <mergeCell ref="M72:M73"/>
    <mergeCell ref="N72:N73"/>
    <mergeCell ref="O72:O73"/>
    <mergeCell ref="A78:A79"/>
    <mergeCell ref="D78:D79"/>
    <mergeCell ref="L78:L79"/>
    <mergeCell ref="M78:M79"/>
    <mergeCell ref="N78:N79"/>
    <mergeCell ref="O78:O79"/>
    <mergeCell ref="A76:A77"/>
    <mergeCell ref="D76:D77"/>
    <mergeCell ref="L76:L77"/>
    <mergeCell ref="M76:M77"/>
    <mergeCell ref="N76:N77"/>
    <mergeCell ref="O76:O77"/>
    <mergeCell ref="A82:A83"/>
    <mergeCell ref="D82:D83"/>
    <mergeCell ref="L82:L83"/>
    <mergeCell ref="M82:M83"/>
    <mergeCell ref="N82:N83"/>
    <mergeCell ref="O82:O83"/>
    <mergeCell ref="A80:A81"/>
    <mergeCell ref="D80:D81"/>
    <mergeCell ref="L80:L81"/>
    <mergeCell ref="M80:M81"/>
    <mergeCell ref="N80:N81"/>
    <mergeCell ref="O80:O81"/>
    <mergeCell ref="A86:A87"/>
    <mergeCell ref="D86:D87"/>
    <mergeCell ref="L86:L87"/>
    <mergeCell ref="M86:M87"/>
    <mergeCell ref="N86:N87"/>
    <mergeCell ref="O86:O87"/>
    <mergeCell ref="A84:A85"/>
    <mergeCell ref="D84:D85"/>
    <mergeCell ref="L84:L85"/>
    <mergeCell ref="M84:M85"/>
    <mergeCell ref="N84:N85"/>
    <mergeCell ref="O84:O85"/>
    <mergeCell ref="A90:A91"/>
    <mergeCell ref="D90:D91"/>
    <mergeCell ref="L90:L91"/>
    <mergeCell ref="M90:M91"/>
    <mergeCell ref="N90:N91"/>
    <mergeCell ref="O90:O91"/>
    <mergeCell ref="A88:A89"/>
    <mergeCell ref="D88:D89"/>
    <mergeCell ref="L88:L89"/>
    <mergeCell ref="M88:M89"/>
    <mergeCell ref="N88:N89"/>
    <mergeCell ref="O88:O89"/>
    <mergeCell ref="A94:A95"/>
    <mergeCell ref="D94:D95"/>
    <mergeCell ref="L94:L95"/>
    <mergeCell ref="M94:M95"/>
    <mergeCell ref="N94:N95"/>
    <mergeCell ref="O94:O95"/>
    <mergeCell ref="A92:A93"/>
    <mergeCell ref="D92:D93"/>
    <mergeCell ref="L92:L93"/>
    <mergeCell ref="M92:M93"/>
    <mergeCell ref="N92:N93"/>
    <mergeCell ref="O92:O93"/>
    <mergeCell ref="A98:A99"/>
    <mergeCell ref="D98:D99"/>
    <mergeCell ref="L98:L99"/>
    <mergeCell ref="M98:M99"/>
    <mergeCell ref="N98:N99"/>
    <mergeCell ref="O98:O99"/>
    <mergeCell ref="A96:A97"/>
    <mergeCell ref="D96:D97"/>
    <mergeCell ref="L96:L97"/>
    <mergeCell ref="M96:M97"/>
    <mergeCell ref="N96:N97"/>
    <mergeCell ref="O96:O97"/>
    <mergeCell ref="A102:A103"/>
    <mergeCell ref="D102:D103"/>
    <mergeCell ref="L102:L103"/>
    <mergeCell ref="M102:M103"/>
    <mergeCell ref="N102:N103"/>
    <mergeCell ref="O102:O103"/>
    <mergeCell ref="A100:A101"/>
    <mergeCell ref="D100:D101"/>
    <mergeCell ref="L100:L101"/>
    <mergeCell ref="M100:M101"/>
    <mergeCell ref="N100:N101"/>
    <mergeCell ref="O100:O101"/>
    <mergeCell ref="A106:A107"/>
    <mergeCell ref="D106:D107"/>
    <mergeCell ref="L106:L107"/>
    <mergeCell ref="M106:M107"/>
    <mergeCell ref="N106:N107"/>
    <mergeCell ref="O106:O107"/>
    <mergeCell ref="A104:A105"/>
    <mergeCell ref="D104:D105"/>
    <mergeCell ref="L104:L105"/>
    <mergeCell ref="M104:M105"/>
    <mergeCell ref="N104:N105"/>
    <mergeCell ref="O104:O105"/>
    <mergeCell ref="A110:A111"/>
    <mergeCell ref="D110:D111"/>
    <mergeCell ref="L110:L111"/>
    <mergeCell ref="M110:M111"/>
    <mergeCell ref="N110:N111"/>
    <mergeCell ref="O110:O111"/>
    <mergeCell ref="A108:A109"/>
    <mergeCell ref="D108:D109"/>
    <mergeCell ref="L108:L109"/>
    <mergeCell ref="M108:M109"/>
    <mergeCell ref="N108:N109"/>
    <mergeCell ref="O108:O109"/>
    <mergeCell ref="A116:B116"/>
    <mergeCell ref="N118:O118"/>
    <mergeCell ref="N119:O119"/>
    <mergeCell ref="N121:O121"/>
    <mergeCell ref="B125:L125"/>
    <mergeCell ref="B126:L126"/>
    <mergeCell ref="A112:A113"/>
    <mergeCell ref="D112:D113"/>
    <mergeCell ref="L112:L113"/>
    <mergeCell ref="M112:M113"/>
    <mergeCell ref="N112:N113"/>
    <mergeCell ref="O112:O113"/>
  </mergeCells>
  <dataValidations count="1">
    <dataValidation type="list" allowBlank="1" showInputMessage="1" showErrorMessage="1" sqref="D14:D113">
      <formula1>$Y$14:$Y$18</formula1>
    </dataValidation>
  </dataValidations>
  <printOptions horizontalCentered="1"/>
  <pageMargins left="0.24" right="0.21" top="0.23" bottom="1.25" header="0.3" footer="0.3"/>
  <pageSetup paperSize="5" scale="85" orientation="portrait" horizontalDpi="4294967293" verticalDpi="300" r:id="rId1"/>
  <rowBreaks count="1" manualBreakCount="1">
    <brk id="7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view="pageBreakPreview" zoomScale="85" zoomScaleSheetLayoutView="85" workbookViewId="0">
      <pane xSplit="4" ySplit="13" topLeftCell="E14" activePane="bottomRight" state="frozen"/>
      <selection activeCell="E14" sqref="E14"/>
      <selection pane="topRight" activeCell="E14" sqref="E14"/>
      <selection pane="bottomLeft" activeCell="E14" sqref="E14"/>
      <selection pane="bottomRight" activeCell="E14" sqref="E14"/>
    </sheetView>
  </sheetViews>
  <sheetFormatPr defaultRowHeight="14.4" x14ac:dyDescent="0.3"/>
  <cols>
    <col min="1" max="1" width="5.33203125" customWidth="1"/>
    <col min="2" max="2" width="6.44140625" style="1" bestFit="1" customWidth="1"/>
    <col min="3" max="3" width="6.44140625" style="1" hidden="1" customWidth="1"/>
    <col min="4" max="4" width="7.5546875" customWidth="1"/>
    <col min="5" max="9" width="3.88671875" customWidth="1"/>
    <col min="10" max="10" width="4.6640625" hidden="1" customWidth="1"/>
    <col min="11" max="11" width="7.6640625" style="1" hidden="1" customWidth="1"/>
    <col min="12" max="12" width="9.5546875" customWidth="1"/>
    <col min="13" max="13" width="20.109375" style="2" bestFit="1" customWidth="1"/>
    <col min="14" max="14" width="12.109375" bestFit="1" customWidth="1"/>
    <col min="15" max="15" width="22.88671875" bestFit="1" customWidth="1"/>
  </cols>
  <sheetData>
    <row r="1" spans="1:25" ht="15" x14ac:dyDescent="0.25">
      <c r="A1" s="96" t="str">
        <f>INFO!C3</f>
        <v>National Capital Region</v>
      </c>
      <c r="B1" s="96"/>
      <c r="C1" s="96"/>
      <c r="D1" s="96"/>
      <c r="E1" s="96"/>
      <c r="F1" s="96"/>
      <c r="G1" s="96"/>
      <c r="H1" s="96"/>
      <c r="I1" s="96"/>
      <c r="J1" s="96"/>
      <c r="K1" s="96"/>
      <c r="L1" s="96"/>
      <c r="M1" s="96"/>
      <c r="N1" s="96"/>
      <c r="O1" s="96"/>
    </row>
    <row r="2" spans="1:25" ht="15" x14ac:dyDescent="0.25">
      <c r="A2" s="96" t="s">
        <v>0</v>
      </c>
      <c r="B2" s="96"/>
      <c r="C2" s="96"/>
      <c r="D2" s="96"/>
      <c r="E2" s="96"/>
      <c r="F2" s="96"/>
      <c r="G2" s="96"/>
      <c r="H2" s="96"/>
      <c r="I2" s="96"/>
      <c r="J2" s="96"/>
      <c r="K2" s="96"/>
      <c r="L2" s="96"/>
      <c r="M2" s="96"/>
      <c r="N2" s="96"/>
      <c r="O2" s="96"/>
    </row>
    <row r="3" spans="1:25" ht="15" x14ac:dyDescent="0.25">
      <c r="A3" s="96" t="str">
        <f>INFO!C5</f>
        <v>Mandaluyong City</v>
      </c>
      <c r="B3" s="96"/>
      <c r="C3" s="96"/>
      <c r="D3" s="96"/>
      <c r="E3" s="96"/>
      <c r="F3" s="96"/>
      <c r="G3" s="96"/>
      <c r="H3" s="96"/>
      <c r="I3" s="96"/>
      <c r="J3" s="96"/>
      <c r="K3" s="96"/>
      <c r="L3" s="96"/>
      <c r="M3" s="96"/>
      <c r="N3" s="96"/>
      <c r="O3" s="96"/>
    </row>
    <row r="4" spans="1:25" ht="15" x14ac:dyDescent="0.25">
      <c r="A4" s="96" t="str">
        <f>INFO!C7</f>
        <v>Eulogio Rodriguez Integrated School</v>
      </c>
      <c r="B4" s="96"/>
      <c r="C4" s="96"/>
      <c r="D4" s="96"/>
      <c r="E4" s="96"/>
      <c r="F4" s="96"/>
      <c r="G4" s="96"/>
      <c r="H4" s="96"/>
      <c r="I4" s="96"/>
      <c r="J4" s="96"/>
      <c r="K4" s="96"/>
      <c r="L4" s="96"/>
      <c r="M4" s="96"/>
      <c r="N4" s="96"/>
      <c r="O4" s="96"/>
    </row>
    <row r="5" spans="1:25" ht="15" x14ac:dyDescent="0.25">
      <c r="A5" s="96" t="str">
        <f>INFO!C11</f>
        <v>SY 2012 - 2013</v>
      </c>
      <c r="B5" s="96"/>
      <c r="C5" s="96"/>
      <c r="D5" s="96"/>
      <c r="E5" s="96"/>
      <c r="F5" s="96"/>
      <c r="G5" s="96"/>
      <c r="H5" s="96"/>
      <c r="I5" s="96"/>
      <c r="J5" s="96"/>
      <c r="K5" s="96"/>
      <c r="L5" s="96"/>
      <c r="M5" s="96"/>
      <c r="N5" s="96"/>
      <c r="O5" s="96"/>
    </row>
    <row r="6" spans="1:25" ht="18" x14ac:dyDescent="0.25">
      <c r="A6" s="89" t="str">
        <f>"ITEM ANALYSIS ON "&amp;UPPER(INFO!C9)</f>
        <v>ITEM ANALYSIS ON PRETEST - NATIONAL ACHIEVEMENT TEST</v>
      </c>
      <c r="B6" s="89"/>
      <c r="C6" s="89"/>
      <c r="D6" s="89"/>
      <c r="E6" s="89"/>
      <c r="F6" s="89"/>
      <c r="G6" s="89"/>
      <c r="H6" s="89"/>
      <c r="I6" s="89"/>
      <c r="J6" s="89"/>
      <c r="K6" s="89"/>
      <c r="L6" s="89"/>
      <c r="M6" s="89"/>
      <c r="N6" s="89"/>
      <c r="O6" s="89"/>
    </row>
    <row r="7" spans="1:25" ht="18" x14ac:dyDescent="0.25">
      <c r="A7" s="89" t="str">
        <f>INFO!C13</f>
        <v>FOURTH YEAR</v>
      </c>
      <c r="B7" s="89"/>
      <c r="C7" s="89"/>
      <c r="D7" s="89"/>
      <c r="E7" s="89"/>
      <c r="F7" s="89"/>
      <c r="G7" s="89"/>
      <c r="H7" s="89"/>
      <c r="I7" s="89"/>
      <c r="J7" s="89"/>
      <c r="K7" s="89"/>
      <c r="L7" s="89"/>
      <c r="M7" s="89"/>
      <c r="N7" s="89"/>
      <c r="O7" s="89"/>
    </row>
    <row r="8" spans="1:25" ht="18" x14ac:dyDescent="0.25">
      <c r="A8" s="89" t="str">
        <f>INFO!C17</f>
        <v>MATHEMATICS</v>
      </c>
      <c r="B8" s="89"/>
      <c r="C8" s="89"/>
      <c r="D8" s="89"/>
      <c r="E8" s="89"/>
      <c r="F8" s="89"/>
      <c r="G8" s="89"/>
      <c r="H8" s="89"/>
      <c r="I8" s="89"/>
      <c r="J8" s="89"/>
      <c r="K8" s="89"/>
      <c r="L8" s="89"/>
      <c r="M8" s="89"/>
      <c r="N8" s="89"/>
      <c r="O8" s="89"/>
    </row>
    <row r="9" spans="1:25" ht="6.75" customHeight="1" x14ac:dyDescent="0.25"/>
    <row r="10" spans="1:25" s="9" customFormat="1" ht="15" x14ac:dyDescent="0.25">
      <c r="A10" s="90" t="s">
        <v>1</v>
      </c>
      <c r="B10" s="90"/>
      <c r="C10" s="90"/>
      <c r="D10" s="90"/>
      <c r="E10" s="75" t="s">
        <v>14</v>
      </c>
      <c r="F10" s="10">
        <f>INFO!C30</f>
        <v>10</v>
      </c>
      <c r="G10" s="75" t="s">
        <v>15</v>
      </c>
      <c r="H10" s="10">
        <f>INFO!C32</f>
        <v>10</v>
      </c>
      <c r="I10" s="75"/>
      <c r="J10" s="75"/>
      <c r="K10" s="75"/>
      <c r="M10" s="13"/>
    </row>
    <row r="11" spans="1:25" s="9" customFormat="1" ht="15" x14ac:dyDescent="0.25">
      <c r="A11" s="11"/>
      <c r="B11" s="11"/>
      <c r="C11" s="11"/>
      <c r="D11" s="11"/>
      <c r="E11" s="11"/>
      <c r="F11" s="11"/>
      <c r="G11" s="11"/>
      <c r="H11" s="11"/>
      <c r="I11" s="11"/>
      <c r="J11" s="11"/>
      <c r="K11" s="11"/>
      <c r="L11" s="12"/>
      <c r="M11" s="14"/>
      <c r="N11" s="12"/>
      <c r="O11" s="12"/>
    </row>
    <row r="12" spans="1:25" s="4" customFormat="1" ht="15" customHeight="1" x14ac:dyDescent="0.3">
      <c r="A12" s="99" t="s">
        <v>2</v>
      </c>
      <c r="B12" s="99" t="s">
        <v>6</v>
      </c>
      <c r="C12" s="99" t="s">
        <v>7</v>
      </c>
      <c r="D12" s="99" t="s">
        <v>7</v>
      </c>
      <c r="E12" s="99" t="s">
        <v>12</v>
      </c>
      <c r="F12" s="99"/>
      <c r="G12" s="99"/>
      <c r="H12" s="99"/>
      <c r="I12" s="99"/>
      <c r="J12" s="100" t="s">
        <v>16</v>
      </c>
      <c r="K12" s="101"/>
      <c r="L12" s="102"/>
      <c r="M12" s="99" t="s">
        <v>3</v>
      </c>
      <c r="N12" s="99" t="s">
        <v>27</v>
      </c>
      <c r="O12" s="99" t="s">
        <v>3</v>
      </c>
    </row>
    <row r="13" spans="1:25" s="4" customFormat="1" x14ac:dyDescent="0.3">
      <c r="A13" s="99"/>
      <c r="B13" s="99"/>
      <c r="C13" s="99"/>
      <c r="D13" s="99"/>
      <c r="E13" s="76" t="s">
        <v>8</v>
      </c>
      <c r="F13" s="76" t="s">
        <v>9</v>
      </c>
      <c r="G13" s="76" t="s">
        <v>10</v>
      </c>
      <c r="H13" s="76" t="s">
        <v>11</v>
      </c>
      <c r="I13" s="76" t="s">
        <v>13</v>
      </c>
      <c r="J13" s="103"/>
      <c r="K13" s="104"/>
      <c r="L13" s="105"/>
      <c r="M13" s="99"/>
      <c r="N13" s="99"/>
      <c r="O13" s="99"/>
    </row>
    <row r="14" spans="1:25" x14ac:dyDescent="0.3">
      <c r="A14" s="106">
        <v>1</v>
      </c>
      <c r="B14" s="3" t="s">
        <v>4</v>
      </c>
      <c r="C14" s="7">
        <f>D14</f>
        <v>0</v>
      </c>
      <c r="D14" s="106"/>
      <c r="E14" s="6"/>
      <c r="F14" s="6"/>
      <c r="G14" s="6"/>
      <c r="H14" s="6"/>
      <c r="I14" s="6"/>
      <c r="J14" s="6" t="e">
        <f>HLOOKUP(C14,$E$13:$I$113,2,TRUE)</f>
        <v>#N/A</v>
      </c>
      <c r="K14" s="3" t="e">
        <f>ROUND(J14/$F$10,2)</f>
        <v>#N/A</v>
      </c>
      <c r="L14" s="97" t="e">
        <f>ROUND((K14+K15)/2,2)</f>
        <v>#N/A</v>
      </c>
      <c r="M14" s="94" t="e">
        <f>IF(L14&gt;=0.86,"Very Easy/ Revise",IF(L14&gt;=0.71,"Easy/ Retain",IF(L14&gt;=0.4,"Average/ Retain",IF(L14&gt;=0.15,"Difficult/ Retain",IF(L14&gt;=0,"Very Difficult/ Revise"," ")))))</f>
        <v>#N/A</v>
      </c>
      <c r="N14" s="97" t="e">
        <f>ROUND((K14-K15)/2,2)</f>
        <v>#N/A</v>
      </c>
      <c r="O14" s="94" t="e">
        <f>IF(N14&gt;=0.4,"Very Good Item",IF(N14&gt;=0.3,"Good Item",IF(N14&gt;=0.2,"Subject to Improvement",IF(N14&gt;=-1,"Revise/ Reject"," "))))</f>
        <v>#N/A</v>
      </c>
      <c r="Y14" t="s">
        <v>8</v>
      </c>
    </row>
    <row r="15" spans="1:25" x14ac:dyDescent="0.3">
      <c r="A15" s="106"/>
      <c r="B15" s="3" t="s">
        <v>5</v>
      </c>
      <c r="C15" s="7">
        <f>D14</f>
        <v>0</v>
      </c>
      <c r="D15" s="106"/>
      <c r="E15" s="6"/>
      <c r="F15" s="6"/>
      <c r="G15" s="6"/>
      <c r="H15" s="6"/>
      <c r="I15" s="6"/>
      <c r="J15" s="6" t="e">
        <f>HLOOKUP(C15,$E$13:$I$113,3,TRUE)</f>
        <v>#N/A</v>
      </c>
      <c r="K15" s="3" t="e">
        <f>ROUND(J15/$H$10,2)</f>
        <v>#N/A</v>
      </c>
      <c r="L15" s="98"/>
      <c r="M15" s="95"/>
      <c r="N15" s="98"/>
      <c r="O15" s="95"/>
      <c r="Y15" t="s">
        <v>9</v>
      </c>
    </row>
    <row r="16" spans="1:25" ht="15" customHeight="1" x14ac:dyDescent="0.3">
      <c r="A16" s="106">
        <v>2</v>
      </c>
      <c r="B16" s="3" t="s">
        <v>4</v>
      </c>
      <c r="C16" s="7">
        <f t="shared" ref="C16" si="0">D16</f>
        <v>0</v>
      </c>
      <c r="D16" s="106"/>
      <c r="E16" s="6"/>
      <c r="F16" s="6"/>
      <c r="G16" s="6"/>
      <c r="H16" s="6"/>
      <c r="I16" s="6"/>
      <c r="J16" s="6" t="e">
        <f>HLOOKUP(C16,$E$13:$I$113,4,TRUE)</f>
        <v>#N/A</v>
      </c>
      <c r="K16" s="3" t="e">
        <f t="shared" ref="K16" si="1">ROUND(J16/$F$10,2)</f>
        <v>#N/A</v>
      </c>
      <c r="L16" s="97" t="e">
        <f>ROUND((K16+K17)/2,2)</f>
        <v>#N/A</v>
      </c>
      <c r="M16" s="94" t="e">
        <f t="shared" ref="M16" si="2">IF(L16&gt;=0.86,"Very Easy/ Revise",IF(L16&gt;=0.71,"Easy/ Retain",IF(L16&gt;=0.4,"Average/ Retain",IF(L16&gt;=0.15,"Difficult/ Retain",IF(L16&gt;=0,"Very Difficult/ Revise"," ")))))</f>
        <v>#N/A</v>
      </c>
      <c r="N16" s="97" t="e">
        <f>ROUND((K16-K17)/2,2)</f>
        <v>#N/A</v>
      </c>
      <c r="O16" s="94" t="e">
        <f t="shared" ref="O16" si="3">IF(N16&gt;=0.4,"Very Good Item",IF(N16&gt;=0.3,"Good Item",IF(N16&gt;=0.2,"Subject to Improvement",IF(N16&gt;=-1,"Revise/ Reject"," "))))</f>
        <v>#N/A</v>
      </c>
      <c r="Y16" t="s">
        <v>10</v>
      </c>
    </row>
    <row r="17" spans="1:25" x14ac:dyDescent="0.3">
      <c r="A17" s="106"/>
      <c r="B17" s="3" t="s">
        <v>5</v>
      </c>
      <c r="C17" s="7">
        <f t="shared" ref="C17" si="4">D16</f>
        <v>0</v>
      </c>
      <c r="D17" s="106"/>
      <c r="E17" s="6"/>
      <c r="F17" s="6"/>
      <c r="G17" s="6"/>
      <c r="H17" s="6"/>
      <c r="I17" s="6"/>
      <c r="J17" s="6" t="e">
        <f>HLOOKUP(C17,$E$13:$I$113,5,TRUE)</f>
        <v>#N/A</v>
      </c>
      <c r="K17" s="3" t="e">
        <f t="shared" ref="K17" si="5">ROUND(J17/$H$10,2)</f>
        <v>#N/A</v>
      </c>
      <c r="L17" s="98"/>
      <c r="M17" s="95"/>
      <c r="N17" s="98"/>
      <c r="O17" s="95"/>
      <c r="Y17" t="s">
        <v>11</v>
      </c>
    </row>
    <row r="18" spans="1:25" ht="15" customHeight="1" x14ac:dyDescent="0.3">
      <c r="A18" s="106">
        <v>3</v>
      </c>
      <c r="B18" s="3" t="s">
        <v>4</v>
      </c>
      <c r="C18" s="7">
        <f t="shared" ref="C18" si="6">D18</f>
        <v>0</v>
      </c>
      <c r="D18" s="106"/>
      <c r="E18" s="6"/>
      <c r="F18" s="6"/>
      <c r="G18" s="6"/>
      <c r="H18" s="6"/>
      <c r="I18" s="6"/>
      <c r="J18" s="6" t="e">
        <f>HLOOKUP(C18,$E$13:$I$113,6,TRUE)</f>
        <v>#N/A</v>
      </c>
      <c r="K18" s="3" t="e">
        <f t="shared" ref="K18" si="7">ROUND(J18/$F$10,2)</f>
        <v>#N/A</v>
      </c>
      <c r="L18" s="97" t="e">
        <f t="shared" ref="L18" si="8">ROUND((K18+K19)/2,2)</f>
        <v>#N/A</v>
      </c>
      <c r="M18" s="94" t="e">
        <f t="shared" ref="M18" si="9">IF(L18&gt;=0.86,"Very Easy/ Revise",IF(L18&gt;=0.71,"Easy/ Retain",IF(L18&gt;=0.4,"Average/ Retain",IF(L18&gt;=0.15,"Difficult/ Retain",IF(L18&gt;=0,"Very Difficult/ Revise"," ")))))</f>
        <v>#N/A</v>
      </c>
      <c r="N18" s="97" t="e">
        <f t="shared" ref="N18" si="10">ROUND((K18-K19)/2,2)</f>
        <v>#N/A</v>
      </c>
      <c r="O18" s="94" t="e">
        <f t="shared" ref="O18" si="11">IF(N18&gt;=0.4,"Very Good Item",IF(N18&gt;=0.3,"Good Item",IF(N18&gt;=0.2,"Subject to Improvement",IF(N18&gt;=-1,"Revise/ Reject"," "))))</f>
        <v>#N/A</v>
      </c>
      <c r="Y18" t="s">
        <v>13</v>
      </c>
    </row>
    <row r="19" spans="1:25" x14ac:dyDescent="0.3">
      <c r="A19" s="106"/>
      <c r="B19" s="3" t="s">
        <v>5</v>
      </c>
      <c r="C19" s="7">
        <f t="shared" ref="C19" si="12">D18</f>
        <v>0</v>
      </c>
      <c r="D19" s="106"/>
      <c r="E19" s="6"/>
      <c r="F19" s="6"/>
      <c r="G19" s="6"/>
      <c r="H19" s="6"/>
      <c r="I19" s="6"/>
      <c r="J19" s="6" t="e">
        <f>HLOOKUP(C19,$E$13:$I$113,7,TRUE)</f>
        <v>#N/A</v>
      </c>
      <c r="K19" s="3" t="e">
        <f t="shared" ref="K19" si="13">ROUND(J19/$H$10,2)</f>
        <v>#N/A</v>
      </c>
      <c r="L19" s="98"/>
      <c r="M19" s="95"/>
      <c r="N19" s="98"/>
      <c r="O19" s="95"/>
    </row>
    <row r="20" spans="1:25" ht="15" customHeight="1" x14ac:dyDescent="0.3">
      <c r="A20" s="106">
        <v>4</v>
      </c>
      <c r="B20" s="3" t="s">
        <v>4</v>
      </c>
      <c r="C20" s="7">
        <f t="shared" ref="C20" si="14">D20</f>
        <v>0</v>
      </c>
      <c r="D20" s="106"/>
      <c r="E20" s="6"/>
      <c r="F20" s="6"/>
      <c r="G20" s="6"/>
      <c r="H20" s="6"/>
      <c r="I20" s="6"/>
      <c r="J20" s="6" t="e">
        <f>HLOOKUP(C20,$E$13:$I$113,8,TRUE)</f>
        <v>#N/A</v>
      </c>
      <c r="K20" s="3" t="e">
        <f t="shared" ref="K20" si="15">ROUND(J20/$F$10,2)</f>
        <v>#N/A</v>
      </c>
      <c r="L20" s="97" t="e">
        <f t="shared" ref="L20" si="16">ROUND((K20+K21)/2,2)</f>
        <v>#N/A</v>
      </c>
      <c r="M20" s="94" t="e">
        <f t="shared" ref="M20" si="17">IF(L20&gt;=0.86,"Very Easy/ Revise",IF(L20&gt;=0.71,"Easy/ Retain",IF(L20&gt;=0.4,"Average/ Retain",IF(L20&gt;=0.15,"Difficult/ Retain",IF(L20&gt;=0,"Very Difficult/ Revise"," ")))))</f>
        <v>#N/A</v>
      </c>
      <c r="N20" s="97" t="e">
        <f t="shared" ref="N20" si="18">ROUND((K20-K21)/2,2)</f>
        <v>#N/A</v>
      </c>
      <c r="O20" s="94" t="e">
        <f t="shared" ref="O20" si="19">IF(N20&gt;=0.4,"Very Good Item",IF(N20&gt;=0.3,"Good Item",IF(N20&gt;=0.2,"Subject to Improvement",IF(N20&gt;=-1,"Revise/ Reject"," "))))</f>
        <v>#N/A</v>
      </c>
    </row>
    <row r="21" spans="1:25" x14ac:dyDescent="0.3">
      <c r="A21" s="106"/>
      <c r="B21" s="3" t="s">
        <v>5</v>
      </c>
      <c r="C21" s="7">
        <f t="shared" ref="C21" si="20">D20</f>
        <v>0</v>
      </c>
      <c r="D21" s="106"/>
      <c r="E21" s="6"/>
      <c r="F21" s="6"/>
      <c r="G21" s="6"/>
      <c r="H21" s="6"/>
      <c r="I21" s="6"/>
      <c r="J21" s="6" t="e">
        <f>HLOOKUP(C21,$E$13:$I$113,9,TRUE)</f>
        <v>#N/A</v>
      </c>
      <c r="K21" s="3" t="e">
        <f t="shared" ref="K21" si="21">ROUND(J21/$H$10,2)</f>
        <v>#N/A</v>
      </c>
      <c r="L21" s="98"/>
      <c r="M21" s="95"/>
      <c r="N21" s="98"/>
      <c r="O21" s="95"/>
    </row>
    <row r="22" spans="1:25" ht="15" customHeight="1" x14ac:dyDescent="0.3">
      <c r="A22" s="106">
        <v>5</v>
      </c>
      <c r="B22" s="3" t="s">
        <v>4</v>
      </c>
      <c r="C22" s="7">
        <f t="shared" ref="C22" si="22">D22</f>
        <v>0</v>
      </c>
      <c r="D22" s="106"/>
      <c r="E22" s="6"/>
      <c r="F22" s="6"/>
      <c r="G22" s="6"/>
      <c r="H22" s="6"/>
      <c r="I22" s="6"/>
      <c r="J22" s="6" t="e">
        <f>HLOOKUP(C22,$E$13:$I$113,10,TRUE)</f>
        <v>#N/A</v>
      </c>
      <c r="K22" s="3" t="e">
        <f t="shared" ref="K22" si="23">ROUND(J22/$F$10,2)</f>
        <v>#N/A</v>
      </c>
      <c r="L22" s="97" t="e">
        <f t="shared" ref="L22" si="24">ROUND((K22+K23)/2,2)</f>
        <v>#N/A</v>
      </c>
      <c r="M22" s="94" t="e">
        <f t="shared" ref="M22" si="25">IF(L22&gt;=0.86,"Very Easy/ Revise",IF(L22&gt;=0.71,"Easy/ Retain",IF(L22&gt;=0.4,"Average/ Retain",IF(L22&gt;=0.15,"Difficult/ Retain",IF(L22&gt;=0,"Very Difficult/ Revise"," ")))))</f>
        <v>#N/A</v>
      </c>
      <c r="N22" s="97" t="e">
        <f t="shared" ref="N22" si="26">ROUND((K22-K23)/2,2)</f>
        <v>#N/A</v>
      </c>
      <c r="O22" s="94" t="e">
        <f t="shared" ref="O22" si="27">IF(N22&gt;=0.4,"Very Good Item",IF(N22&gt;=0.3,"Good Item",IF(N22&gt;=0.2,"Subject to Improvement",IF(N22&gt;=-1,"Revise/ Reject"," "))))</f>
        <v>#N/A</v>
      </c>
    </row>
    <row r="23" spans="1:25" x14ac:dyDescent="0.3">
      <c r="A23" s="106"/>
      <c r="B23" s="3" t="s">
        <v>5</v>
      </c>
      <c r="C23" s="7">
        <f t="shared" ref="C23" si="28">D22</f>
        <v>0</v>
      </c>
      <c r="D23" s="106"/>
      <c r="E23" s="6"/>
      <c r="F23" s="6"/>
      <c r="G23" s="6"/>
      <c r="H23" s="6"/>
      <c r="I23" s="6"/>
      <c r="J23" s="6" t="e">
        <f>HLOOKUP(C23,$E$13:$I$113,11,TRUE)</f>
        <v>#N/A</v>
      </c>
      <c r="K23" s="3" t="e">
        <f t="shared" ref="K23" si="29">ROUND(J23/$H$10,2)</f>
        <v>#N/A</v>
      </c>
      <c r="L23" s="98"/>
      <c r="M23" s="95"/>
      <c r="N23" s="98"/>
      <c r="O23" s="95"/>
    </row>
    <row r="24" spans="1:25" x14ac:dyDescent="0.3">
      <c r="A24" s="106">
        <v>6</v>
      </c>
      <c r="B24" s="3" t="s">
        <v>4</v>
      </c>
      <c r="C24" s="7">
        <f t="shared" ref="C24" si="30">D24</f>
        <v>0</v>
      </c>
      <c r="D24" s="106"/>
      <c r="E24" s="6"/>
      <c r="F24" s="6"/>
      <c r="G24" s="6"/>
      <c r="H24" s="6"/>
      <c r="I24" s="6"/>
      <c r="J24" s="6" t="e">
        <f>HLOOKUP(C24,$E$13:$I$113,12,TRUE)</f>
        <v>#N/A</v>
      </c>
      <c r="K24" s="3" t="e">
        <f t="shared" ref="K24" si="31">ROUND(J24/$F$10,2)</f>
        <v>#N/A</v>
      </c>
      <c r="L24" s="97" t="e">
        <f t="shared" ref="L24" si="32">ROUND((K24+K25)/2,2)</f>
        <v>#N/A</v>
      </c>
      <c r="M24" s="94" t="e">
        <f t="shared" ref="M24" si="33">IF(L24&gt;=0.86,"Very Easy/ Revise",IF(L24&gt;=0.71,"Easy/ Retain",IF(L24&gt;=0.4,"Average/ Retain",IF(L24&gt;=0.15,"Difficult/ Retain",IF(L24&gt;=0,"Very Difficult/ Revise"," ")))))</f>
        <v>#N/A</v>
      </c>
      <c r="N24" s="97" t="e">
        <f t="shared" ref="N24" si="34">ROUND((K24-K25)/2,2)</f>
        <v>#N/A</v>
      </c>
      <c r="O24" s="94" t="e">
        <f t="shared" ref="O24" si="35">IF(N24&gt;=0.4,"Very Good Item",IF(N24&gt;=0.3,"Good Item",IF(N24&gt;=0.2,"Subject to Improvement",IF(N24&gt;=-1,"Revise/ Reject"," "))))</f>
        <v>#N/A</v>
      </c>
    </row>
    <row r="25" spans="1:25" x14ac:dyDescent="0.3">
      <c r="A25" s="106"/>
      <c r="B25" s="3" t="s">
        <v>5</v>
      </c>
      <c r="C25" s="7">
        <f t="shared" ref="C25" si="36">D24</f>
        <v>0</v>
      </c>
      <c r="D25" s="106"/>
      <c r="E25" s="6"/>
      <c r="F25" s="6"/>
      <c r="G25" s="6"/>
      <c r="H25" s="6"/>
      <c r="I25" s="6"/>
      <c r="J25" s="6" t="e">
        <f>HLOOKUP(C25,$E$13:$I$113,13,TRUE)</f>
        <v>#N/A</v>
      </c>
      <c r="K25" s="3" t="e">
        <f t="shared" ref="K25" si="37">ROUND(J25/$H$10,2)</f>
        <v>#N/A</v>
      </c>
      <c r="L25" s="98"/>
      <c r="M25" s="95"/>
      <c r="N25" s="98"/>
      <c r="O25" s="95"/>
    </row>
    <row r="26" spans="1:25" ht="15" customHeight="1" x14ac:dyDescent="0.3">
      <c r="A26" s="106">
        <v>7</v>
      </c>
      <c r="B26" s="3" t="s">
        <v>4</v>
      </c>
      <c r="C26" s="7">
        <f t="shared" ref="C26" si="38">D26</f>
        <v>0</v>
      </c>
      <c r="D26" s="106"/>
      <c r="E26" s="6"/>
      <c r="F26" s="6"/>
      <c r="G26" s="6"/>
      <c r="H26" s="6"/>
      <c r="I26" s="6"/>
      <c r="J26" s="6" t="e">
        <f>HLOOKUP(C26,$E$13:$I$113,14,TRUE)</f>
        <v>#N/A</v>
      </c>
      <c r="K26" s="3" t="e">
        <f t="shared" ref="K26" si="39">ROUND(J26/$F$10,2)</f>
        <v>#N/A</v>
      </c>
      <c r="L26" s="97" t="e">
        <f t="shared" ref="L26" si="40">ROUND((K26+K27)/2,2)</f>
        <v>#N/A</v>
      </c>
      <c r="M26" s="94" t="e">
        <f t="shared" ref="M26" si="41">IF(L26&gt;=0.86,"Very Easy/ Revise",IF(L26&gt;=0.71,"Easy/ Retain",IF(L26&gt;=0.4,"Average/ Retain",IF(L26&gt;=0.15,"Difficult/ Retain",IF(L26&gt;=0,"Very Difficult/ Revise"," ")))))</f>
        <v>#N/A</v>
      </c>
      <c r="N26" s="97" t="e">
        <f t="shared" ref="N26" si="42">ROUND((K26-K27)/2,2)</f>
        <v>#N/A</v>
      </c>
      <c r="O26" s="94" t="e">
        <f t="shared" ref="O26" si="43">IF(N26&gt;=0.4,"Very Good Item",IF(N26&gt;=0.3,"Good Item",IF(N26&gt;=0.2,"Subject to Improvement",IF(N26&gt;=-1,"Revise/ Reject"," "))))</f>
        <v>#N/A</v>
      </c>
    </row>
    <row r="27" spans="1:25" x14ac:dyDescent="0.3">
      <c r="A27" s="106"/>
      <c r="B27" s="3" t="s">
        <v>5</v>
      </c>
      <c r="C27" s="7">
        <f t="shared" ref="C27" si="44">D26</f>
        <v>0</v>
      </c>
      <c r="D27" s="106"/>
      <c r="E27" s="6"/>
      <c r="F27" s="6"/>
      <c r="G27" s="6"/>
      <c r="H27" s="6"/>
      <c r="I27" s="6"/>
      <c r="J27" s="6" t="e">
        <f>HLOOKUP(C27,$E$13:$I$113,15,TRUE)</f>
        <v>#N/A</v>
      </c>
      <c r="K27" s="3" t="e">
        <f t="shared" ref="K27" si="45">ROUND(J27/$H$10,2)</f>
        <v>#N/A</v>
      </c>
      <c r="L27" s="98"/>
      <c r="M27" s="95"/>
      <c r="N27" s="98"/>
      <c r="O27" s="95"/>
    </row>
    <row r="28" spans="1:25" ht="15" customHeight="1" x14ac:dyDescent="0.3">
      <c r="A28" s="106">
        <v>8</v>
      </c>
      <c r="B28" s="3" t="s">
        <v>4</v>
      </c>
      <c r="C28" s="7">
        <f t="shared" ref="C28" si="46">D28</f>
        <v>0</v>
      </c>
      <c r="D28" s="106"/>
      <c r="E28" s="6"/>
      <c r="F28" s="6"/>
      <c r="G28" s="6"/>
      <c r="H28" s="6"/>
      <c r="I28" s="6"/>
      <c r="J28" s="6" t="e">
        <f>HLOOKUP(C28,$E$13:$I$113,16,TRUE)</f>
        <v>#N/A</v>
      </c>
      <c r="K28" s="3" t="e">
        <f t="shared" ref="K28" si="47">ROUND(J28/$F$10,2)</f>
        <v>#N/A</v>
      </c>
      <c r="L28" s="97" t="e">
        <f t="shared" ref="L28" si="48">ROUND((K28+K29)/2,2)</f>
        <v>#N/A</v>
      </c>
      <c r="M28" s="94" t="e">
        <f t="shared" ref="M28" si="49">IF(L28&gt;=0.86,"Very Easy/ Revise",IF(L28&gt;=0.71,"Easy/ Retain",IF(L28&gt;=0.4,"Average/ Retain",IF(L28&gt;=0.15,"Difficult/ Retain",IF(L28&gt;=0,"Very Difficult/ Revise"," ")))))</f>
        <v>#N/A</v>
      </c>
      <c r="N28" s="97" t="e">
        <f t="shared" ref="N28" si="50">ROUND((K28-K29)/2,2)</f>
        <v>#N/A</v>
      </c>
      <c r="O28" s="94" t="e">
        <f t="shared" ref="O28" si="51">IF(N28&gt;=0.4,"Very Good Item",IF(N28&gt;=0.3,"Good Item",IF(N28&gt;=0.2,"Subject to Improvement",IF(N28&gt;=-1,"Revise/ Reject"," "))))</f>
        <v>#N/A</v>
      </c>
    </row>
    <row r="29" spans="1:25" x14ac:dyDescent="0.3">
      <c r="A29" s="106"/>
      <c r="B29" s="3" t="s">
        <v>5</v>
      </c>
      <c r="C29" s="7">
        <f t="shared" ref="C29" si="52">D28</f>
        <v>0</v>
      </c>
      <c r="D29" s="106"/>
      <c r="E29" s="6"/>
      <c r="F29" s="6"/>
      <c r="G29" s="6"/>
      <c r="H29" s="6"/>
      <c r="I29" s="6"/>
      <c r="J29" s="6" t="e">
        <f>HLOOKUP(C29,$E$13:$I$113,17,TRUE)</f>
        <v>#N/A</v>
      </c>
      <c r="K29" s="3" t="e">
        <f t="shared" ref="K29" si="53">ROUND(J29/$H$10,2)</f>
        <v>#N/A</v>
      </c>
      <c r="L29" s="98"/>
      <c r="M29" s="95"/>
      <c r="N29" s="98"/>
      <c r="O29" s="95"/>
    </row>
    <row r="30" spans="1:25" ht="15" customHeight="1" x14ac:dyDescent="0.3">
      <c r="A30" s="106">
        <v>9</v>
      </c>
      <c r="B30" s="3" t="s">
        <v>4</v>
      </c>
      <c r="C30" s="7">
        <f t="shared" ref="C30" si="54">D30</f>
        <v>0</v>
      </c>
      <c r="D30" s="106"/>
      <c r="E30" s="6"/>
      <c r="F30" s="6"/>
      <c r="G30" s="6"/>
      <c r="H30" s="6"/>
      <c r="I30" s="6"/>
      <c r="J30" s="6" t="e">
        <f>HLOOKUP(C30,$E$13:$I$113,18,TRUE)</f>
        <v>#N/A</v>
      </c>
      <c r="K30" s="3" t="e">
        <f t="shared" ref="K30" si="55">ROUND(J30/$F$10,2)</f>
        <v>#N/A</v>
      </c>
      <c r="L30" s="97" t="e">
        <f t="shared" ref="L30" si="56">ROUND((K30+K31)/2,2)</f>
        <v>#N/A</v>
      </c>
      <c r="M30" s="94" t="e">
        <f t="shared" ref="M30" si="57">IF(L30&gt;=0.86,"Very Easy/ Revise",IF(L30&gt;=0.71,"Easy/ Retain",IF(L30&gt;=0.4,"Average/ Retain",IF(L30&gt;=0.15,"Difficult/ Retain",IF(L30&gt;=0,"Very Difficult/ Revise"," ")))))</f>
        <v>#N/A</v>
      </c>
      <c r="N30" s="97" t="e">
        <f t="shared" ref="N30" si="58">ROUND((K30-K31)/2,2)</f>
        <v>#N/A</v>
      </c>
      <c r="O30" s="94" t="e">
        <f t="shared" ref="O30" si="59">IF(N30&gt;=0.4,"Very Good Item",IF(N30&gt;=0.3,"Good Item",IF(N30&gt;=0.2,"Subject to Improvement",IF(N30&gt;=-1,"Revise/ Reject"," "))))</f>
        <v>#N/A</v>
      </c>
    </row>
    <row r="31" spans="1:25" x14ac:dyDescent="0.3">
      <c r="A31" s="106"/>
      <c r="B31" s="3" t="s">
        <v>5</v>
      </c>
      <c r="C31" s="7">
        <f t="shared" ref="C31" si="60">D30</f>
        <v>0</v>
      </c>
      <c r="D31" s="106"/>
      <c r="E31" s="6"/>
      <c r="F31" s="6"/>
      <c r="G31" s="6"/>
      <c r="H31" s="6"/>
      <c r="I31" s="6"/>
      <c r="J31" s="6" t="e">
        <f>HLOOKUP(C31,$E$13:$I$113,19,TRUE)</f>
        <v>#N/A</v>
      </c>
      <c r="K31" s="3" t="e">
        <f t="shared" ref="K31" si="61">ROUND(J31/$H$10,2)</f>
        <v>#N/A</v>
      </c>
      <c r="L31" s="98"/>
      <c r="M31" s="95"/>
      <c r="N31" s="98"/>
      <c r="O31" s="95"/>
    </row>
    <row r="32" spans="1:25" ht="15" customHeight="1" x14ac:dyDescent="0.3">
      <c r="A32" s="106">
        <v>10</v>
      </c>
      <c r="B32" s="3" t="s">
        <v>4</v>
      </c>
      <c r="C32" s="7">
        <f t="shared" ref="C32" si="62">D32</f>
        <v>0</v>
      </c>
      <c r="D32" s="106"/>
      <c r="E32" s="6"/>
      <c r="F32" s="6"/>
      <c r="G32" s="6"/>
      <c r="H32" s="6"/>
      <c r="I32" s="6"/>
      <c r="J32" s="6" t="e">
        <f>HLOOKUP(C32,$E$13:$I$113,20,TRUE)</f>
        <v>#N/A</v>
      </c>
      <c r="K32" s="3" t="e">
        <f t="shared" ref="K32" si="63">ROUND(J32/$F$10,2)</f>
        <v>#N/A</v>
      </c>
      <c r="L32" s="97" t="e">
        <f t="shared" ref="L32" si="64">ROUND((K32+K33)/2,2)</f>
        <v>#N/A</v>
      </c>
      <c r="M32" s="94" t="e">
        <f t="shared" ref="M32" si="65">IF(L32&gt;=0.86,"Very Easy/ Revise",IF(L32&gt;=0.71,"Easy/ Retain",IF(L32&gt;=0.4,"Average/ Retain",IF(L32&gt;=0.15,"Difficult/ Retain",IF(L32&gt;=0,"Very Difficult/ Revise"," ")))))</f>
        <v>#N/A</v>
      </c>
      <c r="N32" s="97" t="e">
        <f t="shared" ref="N32" si="66">ROUND((K32-K33)/2,2)</f>
        <v>#N/A</v>
      </c>
      <c r="O32" s="94" t="e">
        <f t="shared" ref="O32" si="67">IF(N32&gt;=0.4,"Very Good Item",IF(N32&gt;=0.3,"Good Item",IF(N32&gt;=0.2,"Subject to Improvement",IF(N32&gt;=-1,"Revise/ Reject"," "))))</f>
        <v>#N/A</v>
      </c>
    </row>
    <row r="33" spans="1:15" x14ac:dyDescent="0.3">
      <c r="A33" s="106"/>
      <c r="B33" s="3" t="s">
        <v>5</v>
      </c>
      <c r="C33" s="7">
        <f t="shared" ref="C33" si="68">D32</f>
        <v>0</v>
      </c>
      <c r="D33" s="106"/>
      <c r="E33" s="6"/>
      <c r="F33" s="6"/>
      <c r="G33" s="6"/>
      <c r="H33" s="6"/>
      <c r="I33" s="6"/>
      <c r="J33" s="6" t="e">
        <f>HLOOKUP(C33,$E$13:$I$113,21,TRUE)</f>
        <v>#N/A</v>
      </c>
      <c r="K33" s="3" t="e">
        <f t="shared" ref="K33" si="69">ROUND(J33/$H$10,2)</f>
        <v>#N/A</v>
      </c>
      <c r="L33" s="98"/>
      <c r="M33" s="95"/>
      <c r="N33" s="98"/>
      <c r="O33" s="95"/>
    </row>
    <row r="34" spans="1:15" ht="15" customHeight="1" x14ac:dyDescent="0.3">
      <c r="A34" s="106">
        <v>11</v>
      </c>
      <c r="B34" s="3" t="s">
        <v>4</v>
      </c>
      <c r="C34" s="7">
        <f t="shared" ref="C34" si="70">D34</f>
        <v>0</v>
      </c>
      <c r="D34" s="106"/>
      <c r="E34" s="6"/>
      <c r="F34" s="6"/>
      <c r="G34" s="6"/>
      <c r="H34" s="6"/>
      <c r="I34" s="6"/>
      <c r="J34" s="6" t="e">
        <f>HLOOKUP(C34,$E$13:$I$113,22,TRUE)</f>
        <v>#N/A</v>
      </c>
      <c r="K34" s="3" t="e">
        <f t="shared" ref="K34" si="71">ROUND(J34/$F$10,2)</f>
        <v>#N/A</v>
      </c>
      <c r="L34" s="97" t="e">
        <f t="shared" ref="L34" si="72">ROUND((K34+K35)/2,2)</f>
        <v>#N/A</v>
      </c>
      <c r="M34" s="94" t="e">
        <f t="shared" ref="M34" si="73">IF(L34&gt;=0.86,"Very Easy/ Revise",IF(L34&gt;=0.71,"Easy/ Retain",IF(L34&gt;=0.4,"Average/ Retain",IF(L34&gt;=0.15,"Difficult/ Retain",IF(L34&gt;=0,"Very Difficult/ Revise"," ")))))</f>
        <v>#N/A</v>
      </c>
      <c r="N34" s="97" t="e">
        <f t="shared" ref="N34" si="74">ROUND((K34-K35)/2,2)</f>
        <v>#N/A</v>
      </c>
      <c r="O34" s="94" t="e">
        <f t="shared" ref="O34" si="75">IF(N34&gt;=0.4,"Very Good Item",IF(N34&gt;=0.3,"Good Item",IF(N34&gt;=0.2,"Subject to Improvement",IF(N34&gt;=-1,"Revise/ Reject"," "))))</f>
        <v>#N/A</v>
      </c>
    </row>
    <row r="35" spans="1:15" x14ac:dyDescent="0.3">
      <c r="A35" s="106"/>
      <c r="B35" s="3" t="s">
        <v>5</v>
      </c>
      <c r="C35" s="7">
        <f t="shared" ref="C35" si="76">D34</f>
        <v>0</v>
      </c>
      <c r="D35" s="106"/>
      <c r="E35" s="6"/>
      <c r="F35" s="6"/>
      <c r="G35" s="6"/>
      <c r="H35" s="6"/>
      <c r="I35" s="6"/>
      <c r="J35" s="6" t="e">
        <f>HLOOKUP(C35,$E$13:$I$113,23,TRUE)</f>
        <v>#N/A</v>
      </c>
      <c r="K35" s="3" t="e">
        <f t="shared" ref="K35" si="77">ROUND(J35/$H$10,2)</f>
        <v>#N/A</v>
      </c>
      <c r="L35" s="98"/>
      <c r="M35" s="95"/>
      <c r="N35" s="98"/>
      <c r="O35" s="95"/>
    </row>
    <row r="36" spans="1:15" ht="15" customHeight="1" x14ac:dyDescent="0.3">
      <c r="A36" s="106">
        <v>12</v>
      </c>
      <c r="B36" s="3" t="s">
        <v>4</v>
      </c>
      <c r="C36" s="7">
        <f t="shared" ref="C36" si="78">D36</f>
        <v>0</v>
      </c>
      <c r="D36" s="106"/>
      <c r="E36" s="6"/>
      <c r="F36" s="6"/>
      <c r="G36" s="6"/>
      <c r="H36" s="6"/>
      <c r="I36" s="6"/>
      <c r="J36" s="6" t="e">
        <f>HLOOKUP(C36,$E$13:$I$113,24,TRUE)</f>
        <v>#N/A</v>
      </c>
      <c r="K36" s="3" t="e">
        <f t="shared" ref="K36" si="79">ROUND(J36/$F$10,2)</f>
        <v>#N/A</v>
      </c>
      <c r="L36" s="97" t="e">
        <f t="shared" ref="L36" si="80">ROUND((K36+K37)/2,2)</f>
        <v>#N/A</v>
      </c>
      <c r="M36" s="94" t="e">
        <f t="shared" ref="M36" si="81">IF(L36&gt;=0.86,"Very Easy/ Revise",IF(L36&gt;=0.71,"Easy/ Retain",IF(L36&gt;=0.4,"Average/ Retain",IF(L36&gt;=0.15,"Difficult/ Retain",IF(L36&gt;=0,"Very Difficult/ Revise"," ")))))</f>
        <v>#N/A</v>
      </c>
      <c r="N36" s="97" t="e">
        <f t="shared" ref="N36" si="82">ROUND((K36-K37)/2,2)</f>
        <v>#N/A</v>
      </c>
      <c r="O36" s="94" t="e">
        <f t="shared" ref="O36" si="83">IF(N36&gt;=0.4,"Very Good Item",IF(N36&gt;=0.3,"Good Item",IF(N36&gt;=0.2,"Subject to Improvement",IF(N36&gt;=-1,"Revise/ Reject"," "))))</f>
        <v>#N/A</v>
      </c>
    </row>
    <row r="37" spans="1:15" x14ac:dyDescent="0.3">
      <c r="A37" s="106"/>
      <c r="B37" s="3" t="s">
        <v>5</v>
      </c>
      <c r="C37" s="7">
        <f t="shared" ref="C37" si="84">D36</f>
        <v>0</v>
      </c>
      <c r="D37" s="106"/>
      <c r="E37" s="6"/>
      <c r="F37" s="6"/>
      <c r="G37" s="6"/>
      <c r="H37" s="6"/>
      <c r="I37" s="6"/>
      <c r="J37" s="6" t="e">
        <f>HLOOKUP(C37,$E$13:$I$113,25,TRUE)</f>
        <v>#N/A</v>
      </c>
      <c r="K37" s="3" t="e">
        <f t="shared" ref="K37" si="85">ROUND(J37/$H$10,2)</f>
        <v>#N/A</v>
      </c>
      <c r="L37" s="98"/>
      <c r="M37" s="95"/>
      <c r="N37" s="98"/>
      <c r="O37" s="95"/>
    </row>
    <row r="38" spans="1:15" x14ac:dyDescent="0.3">
      <c r="A38" s="106">
        <v>13</v>
      </c>
      <c r="B38" s="3" t="s">
        <v>4</v>
      </c>
      <c r="C38" s="7">
        <f t="shared" ref="C38" si="86">D38</f>
        <v>0</v>
      </c>
      <c r="D38" s="106"/>
      <c r="E38" s="6"/>
      <c r="F38" s="6"/>
      <c r="G38" s="6"/>
      <c r="H38" s="6"/>
      <c r="I38" s="6"/>
      <c r="J38" s="6" t="e">
        <f>HLOOKUP(C38,$E$13:$I$113,26,TRUE)</f>
        <v>#N/A</v>
      </c>
      <c r="K38" s="3" t="e">
        <f t="shared" ref="K38" si="87">ROUND(J38/$F$10,2)</f>
        <v>#N/A</v>
      </c>
      <c r="L38" s="97" t="e">
        <f t="shared" ref="L38" si="88">ROUND((K38+K39)/2,2)</f>
        <v>#N/A</v>
      </c>
      <c r="M38" s="94" t="e">
        <f t="shared" ref="M38" si="89">IF(L38&gt;=0.86,"Very Easy/ Revise",IF(L38&gt;=0.71,"Easy/ Retain",IF(L38&gt;=0.4,"Average/ Retain",IF(L38&gt;=0.15,"Difficult/ Retain",IF(L38&gt;=0,"Very Difficult/ Revise"," ")))))</f>
        <v>#N/A</v>
      </c>
      <c r="N38" s="97" t="e">
        <f t="shared" ref="N38" si="90">ROUND((K38-K39)/2,2)</f>
        <v>#N/A</v>
      </c>
      <c r="O38" s="94" t="e">
        <f t="shared" ref="O38" si="91">IF(N38&gt;=0.4,"Very Good Item",IF(N38&gt;=0.3,"Good Item",IF(N38&gt;=0.2,"Subject to Improvement",IF(N38&gt;=-1,"Revise/ Reject"," "))))</f>
        <v>#N/A</v>
      </c>
    </row>
    <row r="39" spans="1:15" x14ac:dyDescent="0.3">
      <c r="A39" s="106"/>
      <c r="B39" s="3" t="s">
        <v>5</v>
      </c>
      <c r="C39" s="7">
        <f t="shared" ref="C39" si="92">D38</f>
        <v>0</v>
      </c>
      <c r="D39" s="106"/>
      <c r="E39" s="6"/>
      <c r="F39" s="6"/>
      <c r="G39" s="6"/>
      <c r="H39" s="6"/>
      <c r="I39" s="6"/>
      <c r="J39" s="6" t="e">
        <f>HLOOKUP(C39,$E$13:$I$113,27,TRUE)</f>
        <v>#N/A</v>
      </c>
      <c r="K39" s="3" t="e">
        <f t="shared" ref="K39" si="93">ROUND(J39/$H$10,2)</f>
        <v>#N/A</v>
      </c>
      <c r="L39" s="98"/>
      <c r="M39" s="95"/>
      <c r="N39" s="98"/>
      <c r="O39" s="95"/>
    </row>
    <row r="40" spans="1:15" ht="15" customHeight="1" x14ac:dyDescent="0.3">
      <c r="A40" s="106">
        <v>14</v>
      </c>
      <c r="B40" s="3" t="s">
        <v>4</v>
      </c>
      <c r="C40" s="7">
        <f t="shared" ref="C40" si="94">D40</f>
        <v>0</v>
      </c>
      <c r="D40" s="106"/>
      <c r="E40" s="6"/>
      <c r="F40" s="6"/>
      <c r="G40" s="6"/>
      <c r="H40" s="6"/>
      <c r="I40" s="6"/>
      <c r="J40" s="6" t="e">
        <f>HLOOKUP(C40,$E$13:$I$113,28,TRUE)</f>
        <v>#N/A</v>
      </c>
      <c r="K40" s="3" t="e">
        <f t="shared" ref="K40" si="95">ROUND(J40/$F$10,2)</f>
        <v>#N/A</v>
      </c>
      <c r="L40" s="97" t="e">
        <f t="shared" ref="L40" si="96">ROUND((K40+K41)/2,2)</f>
        <v>#N/A</v>
      </c>
      <c r="M40" s="94" t="e">
        <f t="shared" ref="M40" si="97">IF(L40&gt;=0.86,"Very Easy/ Revise",IF(L40&gt;=0.71,"Easy/ Retain",IF(L40&gt;=0.4,"Average/ Retain",IF(L40&gt;=0.15,"Difficult/ Retain",IF(L40&gt;=0,"Very Difficult/ Revise"," ")))))</f>
        <v>#N/A</v>
      </c>
      <c r="N40" s="97" t="e">
        <f t="shared" ref="N40" si="98">ROUND((K40-K41)/2,2)</f>
        <v>#N/A</v>
      </c>
      <c r="O40" s="94" t="e">
        <f t="shared" ref="O40" si="99">IF(N40&gt;=0.4,"Very Good Item",IF(N40&gt;=0.3,"Good Item",IF(N40&gt;=0.2,"Subject to Improvement",IF(N40&gt;=-1,"Revise/ Reject"," "))))</f>
        <v>#N/A</v>
      </c>
    </row>
    <row r="41" spans="1:15" x14ac:dyDescent="0.3">
      <c r="A41" s="106"/>
      <c r="B41" s="3" t="s">
        <v>5</v>
      </c>
      <c r="C41" s="7">
        <f t="shared" ref="C41" si="100">D40</f>
        <v>0</v>
      </c>
      <c r="D41" s="106"/>
      <c r="E41" s="6"/>
      <c r="F41" s="6"/>
      <c r="G41" s="6"/>
      <c r="H41" s="6"/>
      <c r="I41" s="6"/>
      <c r="J41" s="6" t="e">
        <f>HLOOKUP(C41,$E$13:$I$113,29,TRUE)</f>
        <v>#N/A</v>
      </c>
      <c r="K41" s="3" t="e">
        <f t="shared" ref="K41" si="101">ROUND(J41/$H$10,2)</f>
        <v>#N/A</v>
      </c>
      <c r="L41" s="98"/>
      <c r="M41" s="95"/>
      <c r="N41" s="98"/>
      <c r="O41" s="95"/>
    </row>
    <row r="42" spans="1:15" ht="15" customHeight="1" x14ac:dyDescent="0.3">
      <c r="A42" s="106">
        <v>15</v>
      </c>
      <c r="B42" s="3" t="s">
        <v>4</v>
      </c>
      <c r="C42" s="7">
        <f t="shared" ref="C42" si="102">D42</f>
        <v>0</v>
      </c>
      <c r="D42" s="106"/>
      <c r="E42" s="6"/>
      <c r="F42" s="6"/>
      <c r="G42" s="6"/>
      <c r="H42" s="6"/>
      <c r="I42" s="6"/>
      <c r="J42" s="6" t="e">
        <f>HLOOKUP(C42,$E$13:$I$113,30,TRUE)</f>
        <v>#N/A</v>
      </c>
      <c r="K42" s="3" t="e">
        <f t="shared" ref="K42" si="103">ROUND(J42/$F$10,2)</f>
        <v>#N/A</v>
      </c>
      <c r="L42" s="97" t="e">
        <f t="shared" ref="L42" si="104">ROUND((K42+K43)/2,2)</f>
        <v>#N/A</v>
      </c>
      <c r="M42" s="94" t="e">
        <f t="shared" ref="M42" si="105">IF(L42&gt;=0.86,"Very Easy/ Revise",IF(L42&gt;=0.71,"Easy/ Retain",IF(L42&gt;=0.4,"Average/ Retain",IF(L42&gt;=0.15,"Difficult/ Retain",IF(L42&gt;=0,"Very Difficult/ Revise"," ")))))</f>
        <v>#N/A</v>
      </c>
      <c r="N42" s="97" t="e">
        <f t="shared" ref="N42" si="106">ROUND((K42-K43)/2,2)</f>
        <v>#N/A</v>
      </c>
      <c r="O42" s="94" t="e">
        <f t="shared" ref="O42" si="107">IF(N42&gt;=0.4,"Very Good Item",IF(N42&gt;=0.3,"Good Item",IF(N42&gt;=0.2,"Subject to Improvement",IF(N42&gt;=-1,"Revise/ Reject"," "))))</f>
        <v>#N/A</v>
      </c>
    </row>
    <row r="43" spans="1:15" x14ac:dyDescent="0.3">
      <c r="A43" s="106"/>
      <c r="B43" s="3" t="s">
        <v>5</v>
      </c>
      <c r="C43" s="7">
        <f t="shared" ref="C43" si="108">D42</f>
        <v>0</v>
      </c>
      <c r="D43" s="106"/>
      <c r="E43" s="6"/>
      <c r="F43" s="6"/>
      <c r="G43" s="6"/>
      <c r="H43" s="6"/>
      <c r="I43" s="6"/>
      <c r="J43" s="6" t="e">
        <f>HLOOKUP(C43,$E$13:$I$113,31,TRUE)</f>
        <v>#N/A</v>
      </c>
      <c r="K43" s="3" t="e">
        <f t="shared" ref="K43" si="109">ROUND(J43/$H$10,2)</f>
        <v>#N/A</v>
      </c>
      <c r="L43" s="98"/>
      <c r="M43" s="95"/>
      <c r="N43" s="98"/>
      <c r="O43" s="95"/>
    </row>
    <row r="44" spans="1:15" x14ac:dyDescent="0.3">
      <c r="A44" s="106">
        <v>16</v>
      </c>
      <c r="B44" s="3" t="s">
        <v>4</v>
      </c>
      <c r="C44" s="7">
        <f t="shared" ref="C44" si="110">D44</f>
        <v>0</v>
      </c>
      <c r="D44" s="106"/>
      <c r="E44" s="6"/>
      <c r="F44" s="6"/>
      <c r="G44" s="6"/>
      <c r="H44" s="6"/>
      <c r="I44" s="6"/>
      <c r="J44" s="6" t="e">
        <f>HLOOKUP(C44,$E$13:$I$113,32,TRUE)</f>
        <v>#N/A</v>
      </c>
      <c r="K44" s="3" t="e">
        <f t="shared" ref="K44" si="111">ROUND(J44/$F$10,2)</f>
        <v>#N/A</v>
      </c>
      <c r="L44" s="97" t="e">
        <f t="shared" ref="L44" si="112">ROUND((K44+K45)/2,2)</f>
        <v>#N/A</v>
      </c>
      <c r="M44" s="94" t="e">
        <f t="shared" ref="M44" si="113">IF(L44&gt;=0.86,"Very Easy/ Revise",IF(L44&gt;=0.71,"Easy/ Retain",IF(L44&gt;=0.4,"Average/ Retain",IF(L44&gt;=0.15,"Difficult/ Retain",IF(L44&gt;=0,"Very Difficult/ Revise"," ")))))</f>
        <v>#N/A</v>
      </c>
      <c r="N44" s="97" t="e">
        <f t="shared" ref="N44" si="114">ROUND((K44-K45)/2,2)</f>
        <v>#N/A</v>
      </c>
      <c r="O44" s="94" t="e">
        <f t="shared" ref="O44" si="115">IF(N44&gt;=0.4,"Very Good Item",IF(N44&gt;=0.3,"Good Item",IF(N44&gt;=0.2,"Subject to Improvement",IF(N44&gt;=-1,"Revise/ Reject"," "))))</f>
        <v>#N/A</v>
      </c>
    </row>
    <row r="45" spans="1:15" x14ac:dyDescent="0.3">
      <c r="A45" s="106"/>
      <c r="B45" s="3" t="s">
        <v>5</v>
      </c>
      <c r="C45" s="7">
        <f t="shared" ref="C45" si="116">D44</f>
        <v>0</v>
      </c>
      <c r="D45" s="106"/>
      <c r="E45" s="6"/>
      <c r="F45" s="6"/>
      <c r="G45" s="6"/>
      <c r="H45" s="6"/>
      <c r="I45" s="6"/>
      <c r="J45" s="6" t="e">
        <f>HLOOKUP(C45,$E$13:$I$113,33,TRUE)</f>
        <v>#N/A</v>
      </c>
      <c r="K45" s="3" t="e">
        <f t="shared" ref="K45" si="117">ROUND(J45/$H$10,2)</f>
        <v>#N/A</v>
      </c>
      <c r="L45" s="98"/>
      <c r="M45" s="95"/>
      <c r="N45" s="98"/>
      <c r="O45" s="95"/>
    </row>
    <row r="46" spans="1:15" ht="15" customHeight="1" x14ac:dyDescent="0.3">
      <c r="A46" s="106">
        <v>17</v>
      </c>
      <c r="B46" s="3" t="s">
        <v>4</v>
      </c>
      <c r="C46" s="7">
        <f t="shared" ref="C46" si="118">D46</f>
        <v>0</v>
      </c>
      <c r="D46" s="106"/>
      <c r="E46" s="6"/>
      <c r="F46" s="6"/>
      <c r="G46" s="6"/>
      <c r="H46" s="6"/>
      <c r="I46" s="6"/>
      <c r="J46" s="6" t="e">
        <f>HLOOKUP(C46,$E$13:$I$113,34,TRUE)</f>
        <v>#N/A</v>
      </c>
      <c r="K46" s="3" t="e">
        <f t="shared" ref="K46" si="119">ROUND(J46/$F$10,2)</f>
        <v>#N/A</v>
      </c>
      <c r="L46" s="97" t="e">
        <f t="shared" ref="L46" si="120">ROUND((K46+K47)/2,2)</f>
        <v>#N/A</v>
      </c>
      <c r="M46" s="94" t="e">
        <f t="shared" ref="M46" si="121">IF(L46&gt;=0.86,"Very Easy/ Revise",IF(L46&gt;=0.71,"Easy/ Retain",IF(L46&gt;=0.4,"Average/ Retain",IF(L46&gt;=0.15,"Difficult/ Retain",IF(L46&gt;=0,"Very Difficult/ Revise"," ")))))</f>
        <v>#N/A</v>
      </c>
      <c r="N46" s="97" t="e">
        <f t="shared" ref="N46" si="122">ROUND((K46-K47)/2,2)</f>
        <v>#N/A</v>
      </c>
      <c r="O46" s="94" t="e">
        <f t="shared" ref="O46" si="123">IF(N46&gt;=0.4,"Very Good Item",IF(N46&gt;=0.3,"Good Item",IF(N46&gt;=0.2,"Subject to Improvement",IF(N46&gt;=-1,"Revise/ Reject"," "))))</f>
        <v>#N/A</v>
      </c>
    </row>
    <row r="47" spans="1:15" x14ac:dyDescent="0.3">
      <c r="A47" s="106"/>
      <c r="B47" s="3" t="s">
        <v>5</v>
      </c>
      <c r="C47" s="7">
        <f t="shared" ref="C47" si="124">D46</f>
        <v>0</v>
      </c>
      <c r="D47" s="106"/>
      <c r="E47" s="6"/>
      <c r="F47" s="6"/>
      <c r="G47" s="6"/>
      <c r="H47" s="6"/>
      <c r="I47" s="6"/>
      <c r="J47" s="6" t="e">
        <f>HLOOKUP(C47,$E$13:$I$113,35,TRUE)</f>
        <v>#N/A</v>
      </c>
      <c r="K47" s="3" t="e">
        <f t="shared" ref="K47" si="125">ROUND(J47/$H$10,2)</f>
        <v>#N/A</v>
      </c>
      <c r="L47" s="98"/>
      <c r="M47" s="95"/>
      <c r="N47" s="98"/>
      <c r="O47" s="95"/>
    </row>
    <row r="48" spans="1:15" ht="15" customHeight="1" x14ac:dyDescent="0.3">
      <c r="A48" s="106">
        <v>18</v>
      </c>
      <c r="B48" s="3" t="s">
        <v>4</v>
      </c>
      <c r="C48" s="7">
        <f t="shared" ref="C48" si="126">D48</f>
        <v>0</v>
      </c>
      <c r="D48" s="106"/>
      <c r="E48" s="6"/>
      <c r="F48" s="6"/>
      <c r="G48" s="6"/>
      <c r="H48" s="6"/>
      <c r="I48" s="6"/>
      <c r="J48" s="6" t="e">
        <f>HLOOKUP(C48,$E$13:$I$113,36,TRUE)</f>
        <v>#N/A</v>
      </c>
      <c r="K48" s="3" t="e">
        <f t="shared" ref="K48" si="127">ROUND(J48/$F$10,2)</f>
        <v>#N/A</v>
      </c>
      <c r="L48" s="97" t="e">
        <f t="shared" ref="L48" si="128">ROUND((K48+K49)/2,2)</f>
        <v>#N/A</v>
      </c>
      <c r="M48" s="94" t="e">
        <f t="shared" ref="M48" si="129">IF(L48&gt;=0.86,"Very Easy/ Revise",IF(L48&gt;=0.71,"Easy/ Retain",IF(L48&gt;=0.4,"Average/ Retain",IF(L48&gt;=0.15,"Difficult/ Retain",IF(L48&gt;=0,"Very Difficult/ Revise"," ")))))</f>
        <v>#N/A</v>
      </c>
      <c r="N48" s="97" t="e">
        <f t="shared" ref="N48" si="130">ROUND((K48-K49)/2,2)</f>
        <v>#N/A</v>
      </c>
      <c r="O48" s="94" t="e">
        <f t="shared" ref="O48" si="131">IF(N48&gt;=0.4,"Very Good Item",IF(N48&gt;=0.3,"Good Item",IF(N48&gt;=0.2,"Subject to Improvement",IF(N48&gt;=-1,"Revise/ Reject"," "))))</f>
        <v>#N/A</v>
      </c>
    </row>
    <row r="49" spans="1:15" x14ac:dyDescent="0.3">
      <c r="A49" s="106"/>
      <c r="B49" s="3" t="s">
        <v>5</v>
      </c>
      <c r="C49" s="7">
        <f t="shared" ref="C49" si="132">D48</f>
        <v>0</v>
      </c>
      <c r="D49" s="106"/>
      <c r="E49" s="6"/>
      <c r="F49" s="6"/>
      <c r="G49" s="6"/>
      <c r="H49" s="6"/>
      <c r="I49" s="6"/>
      <c r="J49" s="6" t="e">
        <f>HLOOKUP(C49,$E$13:$I$113,37,TRUE)</f>
        <v>#N/A</v>
      </c>
      <c r="K49" s="3" t="e">
        <f t="shared" ref="K49" si="133">ROUND(J49/$H$10,2)</f>
        <v>#N/A</v>
      </c>
      <c r="L49" s="98"/>
      <c r="M49" s="95"/>
      <c r="N49" s="98"/>
      <c r="O49" s="95"/>
    </row>
    <row r="50" spans="1:15" x14ac:dyDescent="0.3">
      <c r="A50" s="106">
        <v>19</v>
      </c>
      <c r="B50" s="3" t="s">
        <v>4</v>
      </c>
      <c r="C50" s="7">
        <f t="shared" ref="C50" si="134">D50</f>
        <v>0</v>
      </c>
      <c r="D50" s="106"/>
      <c r="E50" s="6"/>
      <c r="F50" s="6"/>
      <c r="G50" s="6"/>
      <c r="H50" s="6"/>
      <c r="I50" s="6"/>
      <c r="J50" s="6" t="e">
        <f>HLOOKUP(C50,$E$13:$I$113,38,TRUE)</f>
        <v>#N/A</v>
      </c>
      <c r="K50" s="3" t="e">
        <f t="shared" ref="K50" si="135">ROUND(J50/$F$10,2)</f>
        <v>#N/A</v>
      </c>
      <c r="L50" s="97" t="e">
        <f t="shared" ref="L50" si="136">ROUND((K50+K51)/2,2)</f>
        <v>#N/A</v>
      </c>
      <c r="M50" s="94" t="e">
        <f t="shared" ref="M50" si="137">IF(L50&gt;=0.86,"Very Easy/ Revise",IF(L50&gt;=0.71,"Easy/ Retain",IF(L50&gt;=0.4,"Average/ Retain",IF(L50&gt;=0.15,"Difficult/ Retain",IF(L50&gt;=0,"Very Difficult/ Revise"," ")))))</f>
        <v>#N/A</v>
      </c>
      <c r="N50" s="97" t="e">
        <f t="shared" ref="N50" si="138">ROUND((K50-K51)/2,2)</f>
        <v>#N/A</v>
      </c>
      <c r="O50" s="94" t="e">
        <f t="shared" ref="O50" si="139">IF(N50&gt;=0.4,"Very Good Item",IF(N50&gt;=0.3,"Good Item",IF(N50&gt;=0.2,"Subject to Improvement",IF(N50&gt;=-1,"Revise/ Reject"," "))))</f>
        <v>#N/A</v>
      </c>
    </row>
    <row r="51" spans="1:15" x14ac:dyDescent="0.3">
      <c r="A51" s="106"/>
      <c r="B51" s="3" t="s">
        <v>5</v>
      </c>
      <c r="C51" s="7">
        <f t="shared" ref="C51" si="140">D50</f>
        <v>0</v>
      </c>
      <c r="D51" s="106"/>
      <c r="E51" s="6"/>
      <c r="F51" s="6"/>
      <c r="G51" s="6"/>
      <c r="H51" s="6"/>
      <c r="I51" s="6"/>
      <c r="J51" s="6" t="e">
        <f>HLOOKUP(C51,$E$13:$I$113,39,TRUE)</f>
        <v>#N/A</v>
      </c>
      <c r="K51" s="3" t="e">
        <f t="shared" ref="K51" si="141">ROUND(J51/$H$10,2)</f>
        <v>#N/A</v>
      </c>
      <c r="L51" s="98"/>
      <c r="M51" s="95"/>
      <c r="N51" s="98"/>
      <c r="O51" s="95"/>
    </row>
    <row r="52" spans="1:15" ht="15" customHeight="1" x14ac:dyDescent="0.3">
      <c r="A52" s="106">
        <v>20</v>
      </c>
      <c r="B52" s="3" t="s">
        <v>4</v>
      </c>
      <c r="C52" s="7">
        <f t="shared" ref="C52" si="142">D52</f>
        <v>0</v>
      </c>
      <c r="D52" s="106"/>
      <c r="E52" s="6"/>
      <c r="F52" s="6"/>
      <c r="G52" s="6"/>
      <c r="H52" s="6"/>
      <c r="I52" s="6"/>
      <c r="J52" s="6" t="e">
        <f>HLOOKUP(C52,$E$13:$I$113,40,TRUE)</f>
        <v>#N/A</v>
      </c>
      <c r="K52" s="3" t="e">
        <f t="shared" ref="K52" si="143">ROUND(J52/$F$10,2)</f>
        <v>#N/A</v>
      </c>
      <c r="L52" s="97" t="e">
        <f t="shared" ref="L52" si="144">ROUND((K52+K53)/2,2)</f>
        <v>#N/A</v>
      </c>
      <c r="M52" s="94" t="e">
        <f t="shared" ref="M52" si="145">IF(L52&gt;=0.86,"Very Easy/ Revise",IF(L52&gt;=0.71,"Easy/ Retain",IF(L52&gt;=0.4,"Average/ Retain",IF(L52&gt;=0.15,"Difficult/ Retain",IF(L52&gt;=0,"Very Difficult/ Revise"," ")))))</f>
        <v>#N/A</v>
      </c>
      <c r="N52" s="97" t="e">
        <f t="shared" ref="N52" si="146">ROUND((K52-K53)/2,2)</f>
        <v>#N/A</v>
      </c>
      <c r="O52" s="94" t="e">
        <f t="shared" ref="O52" si="147">IF(N52&gt;=0.4,"Very Good Item",IF(N52&gt;=0.3,"Good Item",IF(N52&gt;=0.2,"Subject to Improvement",IF(N52&gt;=-1,"Revise/ Reject"," "))))</f>
        <v>#N/A</v>
      </c>
    </row>
    <row r="53" spans="1:15" x14ac:dyDescent="0.3">
      <c r="A53" s="106"/>
      <c r="B53" s="3" t="s">
        <v>5</v>
      </c>
      <c r="C53" s="7">
        <f t="shared" ref="C53" si="148">D52</f>
        <v>0</v>
      </c>
      <c r="D53" s="106"/>
      <c r="E53" s="6"/>
      <c r="F53" s="6"/>
      <c r="G53" s="6"/>
      <c r="H53" s="6"/>
      <c r="I53" s="6"/>
      <c r="J53" s="6" t="e">
        <f>HLOOKUP(C53,$E$13:$I$113,41,TRUE)</f>
        <v>#N/A</v>
      </c>
      <c r="K53" s="3" t="e">
        <f t="shared" ref="K53" si="149">ROUND(J53/$H$10,2)</f>
        <v>#N/A</v>
      </c>
      <c r="L53" s="98"/>
      <c r="M53" s="95"/>
      <c r="N53" s="98"/>
      <c r="O53" s="95"/>
    </row>
    <row r="54" spans="1:15" ht="15" customHeight="1" x14ac:dyDescent="0.3">
      <c r="A54" s="106">
        <v>21</v>
      </c>
      <c r="B54" s="3" t="s">
        <v>4</v>
      </c>
      <c r="C54" s="7">
        <f t="shared" ref="C54" si="150">D54</f>
        <v>0</v>
      </c>
      <c r="D54" s="106"/>
      <c r="E54" s="6"/>
      <c r="F54" s="6"/>
      <c r="G54" s="6"/>
      <c r="H54" s="6"/>
      <c r="I54" s="6"/>
      <c r="J54" s="6" t="e">
        <f>HLOOKUP(C54,$E$13:$I$113,42,TRUE)</f>
        <v>#N/A</v>
      </c>
      <c r="K54" s="3" t="e">
        <f t="shared" ref="K54" si="151">ROUND(J54/$F$10,2)</f>
        <v>#N/A</v>
      </c>
      <c r="L54" s="97" t="e">
        <f t="shared" ref="L54" si="152">ROUND((K54+K55)/2,2)</f>
        <v>#N/A</v>
      </c>
      <c r="M54" s="94" t="e">
        <f t="shared" ref="M54" si="153">IF(L54&gt;=0.86,"Very Easy/ Revise",IF(L54&gt;=0.71,"Easy/ Retain",IF(L54&gt;=0.4,"Average/ Retain",IF(L54&gt;=0.15,"Difficult/ Retain",IF(L54&gt;=0,"Very Difficult/ Revise"," ")))))</f>
        <v>#N/A</v>
      </c>
      <c r="N54" s="97" t="e">
        <f t="shared" ref="N54" si="154">ROUND((K54-K55)/2,2)</f>
        <v>#N/A</v>
      </c>
      <c r="O54" s="94" t="e">
        <f t="shared" ref="O54" si="155">IF(N54&gt;=0.4,"Very Good Item",IF(N54&gt;=0.3,"Good Item",IF(N54&gt;=0.2,"Subject to Improvement",IF(N54&gt;=-1,"Revise/ Reject"," "))))</f>
        <v>#N/A</v>
      </c>
    </row>
    <row r="55" spans="1:15" x14ac:dyDescent="0.3">
      <c r="A55" s="106"/>
      <c r="B55" s="3" t="s">
        <v>5</v>
      </c>
      <c r="C55" s="7">
        <f t="shared" ref="C55" si="156">D54</f>
        <v>0</v>
      </c>
      <c r="D55" s="106"/>
      <c r="E55" s="6"/>
      <c r="F55" s="6"/>
      <c r="G55" s="6"/>
      <c r="H55" s="6"/>
      <c r="I55" s="6"/>
      <c r="J55" s="6" t="e">
        <f>HLOOKUP(C55,$E$13:$I$113,43,TRUE)</f>
        <v>#N/A</v>
      </c>
      <c r="K55" s="3" t="e">
        <f t="shared" ref="K55" si="157">ROUND(J55/$H$10,2)</f>
        <v>#N/A</v>
      </c>
      <c r="L55" s="98"/>
      <c r="M55" s="95"/>
      <c r="N55" s="98"/>
      <c r="O55" s="95"/>
    </row>
    <row r="56" spans="1:15" ht="15" customHeight="1" x14ac:dyDescent="0.3">
      <c r="A56" s="106">
        <v>22</v>
      </c>
      <c r="B56" s="3" t="s">
        <v>4</v>
      </c>
      <c r="C56" s="7">
        <f t="shared" ref="C56" si="158">D56</f>
        <v>0</v>
      </c>
      <c r="D56" s="106"/>
      <c r="E56" s="6"/>
      <c r="F56" s="6"/>
      <c r="G56" s="6"/>
      <c r="H56" s="6"/>
      <c r="I56" s="6"/>
      <c r="J56" s="6" t="e">
        <f>HLOOKUP(C56,$E$13:$I$113,44,TRUE)</f>
        <v>#N/A</v>
      </c>
      <c r="K56" s="3" t="e">
        <f t="shared" ref="K56" si="159">ROUND(J56/$F$10,2)</f>
        <v>#N/A</v>
      </c>
      <c r="L56" s="97" t="e">
        <f t="shared" ref="L56" si="160">ROUND((K56+K57)/2,2)</f>
        <v>#N/A</v>
      </c>
      <c r="M56" s="94" t="e">
        <f t="shared" ref="M56" si="161">IF(L56&gt;=0.86,"Very Easy/ Revise",IF(L56&gt;=0.71,"Easy/ Retain",IF(L56&gt;=0.4,"Average/ Retain",IF(L56&gt;=0.15,"Difficult/ Retain",IF(L56&gt;=0,"Very Difficult/ Revise"," ")))))</f>
        <v>#N/A</v>
      </c>
      <c r="N56" s="97" t="e">
        <f t="shared" ref="N56" si="162">ROUND((K56-K57)/2,2)</f>
        <v>#N/A</v>
      </c>
      <c r="O56" s="94" t="e">
        <f t="shared" ref="O56" si="163">IF(N56&gt;=0.4,"Very Good Item",IF(N56&gt;=0.3,"Good Item",IF(N56&gt;=0.2,"Subject to Improvement",IF(N56&gt;=-1,"Revise/ Reject"," "))))</f>
        <v>#N/A</v>
      </c>
    </row>
    <row r="57" spans="1:15" x14ac:dyDescent="0.3">
      <c r="A57" s="106"/>
      <c r="B57" s="3" t="s">
        <v>5</v>
      </c>
      <c r="C57" s="7">
        <f t="shared" ref="C57" si="164">D56</f>
        <v>0</v>
      </c>
      <c r="D57" s="106"/>
      <c r="E57" s="6"/>
      <c r="F57" s="6"/>
      <c r="G57" s="6"/>
      <c r="H57" s="6"/>
      <c r="I57" s="6"/>
      <c r="J57" s="6" t="e">
        <f>HLOOKUP(C57,$E$13:$I$113,45,TRUE)</f>
        <v>#N/A</v>
      </c>
      <c r="K57" s="3" t="e">
        <f t="shared" ref="K57" si="165">ROUND(J57/$H$10,2)</f>
        <v>#N/A</v>
      </c>
      <c r="L57" s="98"/>
      <c r="M57" s="95"/>
      <c r="N57" s="98"/>
      <c r="O57" s="95"/>
    </row>
    <row r="58" spans="1:15" ht="15" customHeight="1" x14ac:dyDescent="0.3">
      <c r="A58" s="106">
        <v>23</v>
      </c>
      <c r="B58" s="3" t="s">
        <v>4</v>
      </c>
      <c r="C58" s="7">
        <f t="shared" ref="C58" si="166">D58</f>
        <v>0</v>
      </c>
      <c r="D58" s="106"/>
      <c r="E58" s="6"/>
      <c r="F58" s="6"/>
      <c r="G58" s="6"/>
      <c r="H58" s="6"/>
      <c r="I58" s="6"/>
      <c r="J58" s="6" t="e">
        <f>HLOOKUP(C58,$E$13:$I$113,46,TRUE)</f>
        <v>#N/A</v>
      </c>
      <c r="K58" s="3" t="e">
        <f t="shared" ref="K58" si="167">ROUND(J58/$F$10,2)</f>
        <v>#N/A</v>
      </c>
      <c r="L58" s="97" t="e">
        <f t="shared" ref="L58" si="168">ROUND((K58+K59)/2,2)</f>
        <v>#N/A</v>
      </c>
      <c r="M58" s="94" t="e">
        <f t="shared" ref="M58" si="169">IF(L58&gt;=0.86,"Very Easy/ Revise",IF(L58&gt;=0.71,"Easy/ Retain",IF(L58&gt;=0.4,"Average/ Retain",IF(L58&gt;=0.15,"Difficult/ Retain",IF(L58&gt;=0,"Very Difficult/ Revise"," ")))))</f>
        <v>#N/A</v>
      </c>
      <c r="N58" s="97" t="e">
        <f t="shared" ref="N58" si="170">ROUND((K58-K59)/2,2)</f>
        <v>#N/A</v>
      </c>
      <c r="O58" s="94" t="e">
        <f t="shared" ref="O58" si="171">IF(N58&gt;=0.4,"Very Good Item",IF(N58&gt;=0.3,"Good Item",IF(N58&gt;=0.2,"Subject to Improvement",IF(N58&gt;=-1,"Revise/ Reject"," "))))</f>
        <v>#N/A</v>
      </c>
    </row>
    <row r="59" spans="1:15" x14ac:dyDescent="0.3">
      <c r="A59" s="106"/>
      <c r="B59" s="3" t="s">
        <v>5</v>
      </c>
      <c r="C59" s="7">
        <f t="shared" ref="C59" si="172">D58</f>
        <v>0</v>
      </c>
      <c r="D59" s="106"/>
      <c r="E59" s="6"/>
      <c r="F59" s="6"/>
      <c r="G59" s="6"/>
      <c r="H59" s="6"/>
      <c r="I59" s="6"/>
      <c r="J59" s="6" t="e">
        <f>HLOOKUP(C59,$E$13:$I$113,47,TRUE)</f>
        <v>#N/A</v>
      </c>
      <c r="K59" s="3" t="e">
        <f t="shared" ref="K59" si="173">ROUND(J59/$H$10,2)</f>
        <v>#N/A</v>
      </c>
      <c r="L59" s="98"/>
      <c r="M59" s="95"/>
      <c r="N59" s="98"/>
      <c r="O59" s="95"/>
    </row>
    <row r="60" spans="1:15" ht="15" customHeight="1" x14ac:dyDescent="0.3">
      <c r="A60" s="106">
        <v>24</v>
      </c>
      <c r="B60" s="3" t="s">
        <v>4</v>
      </c>
      <c r="C60" s="7">
        <f t="shared" ref="C60" si="174">D60</f>
        <v>0</v>
      </c>
      <c r="D60" s="106"/>
      <c r="E60" s="6"/>
      <c r="F60" s="6"/>
      <c r="G60" s="6"/>
      <c r="H60" s="6"/>
      <c r="I60" s="6"/>
      <c r="J60" s="6" t="e">
        <f>HLOOKUP(C60,$E$13:$I$113,48,TRUE)</f>
        <v>#N/A</v>
      </c>
      <c r="K60" s="3" t="e">
        <f t="shared" ref="K60" si="175">ROUND(J60/$F$10,2)</f>
        <v>#N/A</v>
      </c>
      <c r="L60" s="97" t="e">
        <f t="shared" ref="L60" si="176">ROUND((K60+K61)/2,2)</f>
        <v>#N/A</v>
      </c>
      <c r="M60" s="94" t="e">
        <f t="shared" ref="M60" si="177">IF(L60&gt;=0.86,"Very Easy/ Revise",IF(L60&gt;=0.71,"Easy/ Retain",IF(L60&gt;=0.4,"Average/ Retain",IF(L60&gt;=0.15,"Difficult/ Retain",IF(L60&gt;=0,"Very Difficult/ Revise"," ")))))</f>
        <v>#N/A</v>
      </c>
      <c r="N60" s="97" t="e">
        <f t="shared" ref="N60" si="178">ROUND((K60-K61)/2,2)</f>
        <v>#N/A</v>
      </c>
      <c r="O60" s="94" t="e">
        <f t="shared" ref="O60" si="179">IF(N60&gt;=0.4,"Very Good Item",IF(N60&gt;=0.3,"Good Item",IF(N60&gt;=0.2,"Subject to Improvement",IF(N60&gt;=-1,"Revise/ Reject"," "))))</f>
        <v>#N/A</v>
      </c>
    </row>
    <row r="61" spans="1:15" x14ac:dyDescent="0.3">
      <c r="A61" s="106"/>
      <c r="B61" s="3" t="s">
        <v>5</v>
      </c>
      <c r="C61" s="7">
        <f t="shared" ref="C61" si="180">D60</f>
        <v>0</v>
      </c>
      <c r="D61" s="106"/>
      <c r="E61" s="6"/>
      <c r="F61" s="6"/>
      <c r="G61" s="6"/>
      <c r="H61" s="6"/>
      <c r="I61" s="6"/>
      <c r="J61" s="6" t="e">
        <f>HLOOKUP(C61,$E$13:$I$113,49,TRUE)</f>
        <v>#N/A</v>
      </c>
      <c r="K61" s="3" t="e">
        <f t="shared" ref="K61" si="181">ROUND(J61/$H$10,2)</f>
        <v>#N/A</v>
      </c>
      <c r="L61" s="98"/>
      <c r="M61" s="95"/>
      <c r="N61" s="98"/>
      <c r="O61" s="95"/>
    </row>
    <row r="62" spans="1:15" ht="15" customHeight="1" x14ac:dyDescent="0.3">
      <c r="A62" s="106">
        <v>25</v>
      </c>
      <c r="B62" s="3" t="s">
        <v>4</v>
      </c>
      <c r="C62" s="7">
        <f t="shared" ref="C62" si="182">D62</f>
        <v>0</v>
      </c>
      <c r="D62" s="106"/>
      <c r="E62" s="6"/>
      <c r="F62" s="6"/>
      <c r="G62" s="6"/>
      <c r="H62" s="6"/>
      <c r="I62" s="6"/>
      <c r="J62" s="6" t="e">
        <f>HLOOKUP(C62,$E$13:$I$113,50,TRUE)</f>
        <v>#N/A</v>
      </c>
      <c r="K62" s="3" t="e">
        <f t="shared" ref="K62" si="183">ROUND(J62/$F$10,2)</f>
        <v>#N/A</v>
      </c>
      <c r="L62" s="97" t="e">
        <f t="shared" ref="L62" si="184">ROUND((K62+K63)/2,2)</f>
        <v>#N/A</v>
      </c>
      <c r="M62" s="94" t="e">
        <f t="shared" ref="M62" si="185">IF(L62&gt;=0.86,"Very Easy/ Revise",IF(L62&gt;=0.71,"Easy/ Retain",IF(L62&gt;=0.4,"Average/ Retain",IF(L62&gt;=0.15,"Difficult/ Retain",IF(L62&gt;=0,"Very Difficult/ Revise"," ")))))</f>
        <v>#N/A</v>
      </c>
      <c r="N62" s="97" t="e">
        <f t="shared" ref="N62" si="186">ROUND((K62-K63)/2,2)</f>
        <v>#N/A</v>
      </c>
      <c r="O62" s="94" t="e">
        <f t="shared" ref="O62" si="187">IF(N62&gt;=0.4,"Very Good Item",IF(N62&gt;=0.3,"Good Item",IF(N62&gt;=0.2,"Subject to Improvement",IF(N62&gt;=-1,"Revise/ Reject"," "))))</f>
        <v>#N/A</v>
      </c>
    </row>
    <row r="63" spans="1:15" x14ac:dyDescent="0.3">
      <c r="A63" s="106"/>
      <c r="B63" s="3" t="s">
        <v>5</v>
      </c>
      <c r="C63" s="7">
        <f t="shared" ref="C63" si="188">D62</f>
        <v>0</v>
      </c>
      <c r="D63" s="106"/>
      <c r="E63" s="6"/>
      <c r="F63" s="6"/>
      <c r="G63" s="6"/>
      <c r="H63" s="6"/>
      <c r="I63" s="6"/>
      <c r="J63" s="6" t="e">
        <f>HLOOKUP(C63,$E$13:$I$113,51,TRUE)</f>
        <v>#N/A</v>
      </c>
      <c r="K63" s="3" t="e">
        <f t="shared" ref="K63" si="189">ROUND(J63/$H$10,2)</f>
        <v>#N/A</v>
      </c>
      <c r="L63" s="98"/>
      <c r="M63" s="95"/>
      <c r="N63" s="98"/>
      <c r="O63" s="95"/>
    </row>
    <row r="64" spans="1:15" ht="15" customHeight="1" x14ac:dyDescent="0.3">
      <c r="A64" s="106">
        <v>26</v>
      </c>
      <c r="B64" s="3" t="s">
        <v>4</v>
      </c>
      <c r="C64" s="7">
        <f t="shared" ref="C64" si="190">D64</f>
        <v>0</v>
      </c>
      <c r="D64" s="106"/>
      <c r="E64" s="6"/>
      <c r="F64" s="6"/>
      <c r="G64" s="6"/>
      <c r="H64" s="6"/>
      <c r="I64" s="6"/>
      <c r="J64" s="6" t="e">
        <f>HLOOKUP(C64,$E$13:$I$113,52,TRUE)</f>
        <v>#N/A</v>
      </c>
      <c r="K64" s="3" t="e">
        <f t="shared" ref="K64" si="191">ROUND(J64/$F$10,2)</f>
        <v>#N/A</v>
      </c>
      <c r="L64" s="97" t="e">
        <f t="shared" ref="L64" si="192">ROUND((K64+K65)/2,2)</f>
        <v>#N/A</v>
      </c>
      <c r="M64" s="94" t="e">
        <f t="shared" ref="M64" si="193">IF(L64&gt;=0.86,"Very Easy/ Revise",IF(L64&gt;=0.71,"Easy/ Retain",IF(L64&gt;=0.4,"Average/ Retain",IF(L64&gt;=0.15,"Difficult/ Retain",IF(L64&gt;=0,"Very Difficult/ Revise"," ")))))</f>
        <v>#N/A</v>
      </c>
      <c r="N64" s="97" t="e">
        <f t="shared" ref="N64" si="194">ROUND((K64-K65)/2,2)</f>
        <v>#N/A</v>
      </c>
      <c r="O64" s="94" t="e">
        <f t="shared" ref="O64" si="195">IF(N64&gt;=0.4,"Very Good Item",IF(N64&gt;=0.3,"Good Item",IF(N64&gt;=0.2,"Subject to Improvement",IF(N64&gt;=-1,"Revise/ Reject"," "))))</f>
        <v>#N/A</v>
      </c>
    </row>
    <row r="65" spans="1:15" x14ac:dyDescent="0.3">
      <c r="A65" s="106"/>
      <c r="B65" s="3" t="s">
        <v>5</v>
      </c>
      <c r="C65" s="7">
        <f t="shared" ref="C65" si="196">D64</f>
        <v>0</v>
      </c>
      <c r="D65" s="106"/>
      <c r="E65" s="6"/>
      <c r="F65" s="6"/>
      <c r="G65" s="6"/>
      <c r="H65" s="6"/>
      <c r="I65" s="6"/>
      <c r="J65" s="6" t="e">
        <f>HLOOKUP(C65,$E$13:$I$113,53,TRUE)</f>
        <v>#N/A</v>
      </c>
      <c r="K65" s="3" t="e">
        <f t="shared" ref="K65" si="197">ROUND(J65/$H$10,2)</f>
        <v>#N/A</v>
      </c>
      <c r="L65" s="98"/>
      <c r="M65" s="95"/>
      <c r="N65" s="98"/>
      <c r="O65" s="95"/>
    </row>
    <row r="66" spans="1:15" ht="15" customHeight="1" x14ac:dyDescent="0.3">
      <c r="A66" s="106">
        <v>27</v>
      </c>
      <c r="B66" s="3" t="s">
        <v>4</v>
      </c>
      <c r="C66" s="7">
        <f t="shared" ref="C66" si="198">D66</f>
        <v>0</v>
      </c>
      <c r="D66" s="106"/>
      <c r="E66" s="6"/>
      <c r="F66" s="6"/>
      <c r="G66" s="6"/>
      <c r="H66" s="6"/>
      <c r="I66" s="6"/>
      <c r="J66" s="6" t="e">
        <f>HLOOKUP(C66,$E$13:$I$113,54,TRUE)</f>
        <v>#N/A</v>
      </c>
      <c r="K66" s="3" t="e">
        <f t="shared" ref="K66" si="199">ROUND(J66/$F$10,2)</f>
        <v>#N/A</v>
      </c>
      <c r="L66" s="97" t="e">
        <f t="shared" ref="L66" si="200">ROUND((K66+K67)/2,2)</f>
        <v>#N/A</v>
      </c>
      <c r="M66" s="94" t="e">
        <f t="shared" ref="M66" si="201">IF(L66&gt;=0.86,"Very Easy/ Revise",IF(L66&gt;=0.71,"Easy/ Retain",IF(L66&gt;=0.4,"Average/ Retain",IF(L66&gt;=0.15,"Difficult/ Retain",IF(L66&gt;=0,"Very Difficult/ Revise"," ")))))</f>
        <v>#N/A</v>
      </c>
      <c r="N66" s="97" t="e">
        <f t="shared" ref="N66" si="202">ROUND((K66-K67)/2,2)</f>
        <v>#N/A</v>
      </c>
      <c r="O66" s="94" t="e">
        <f t="shared" ref="O66" si="203">IF(N66&gt;=0.4,"Very Good Item",IF(N66&gt;=0.3,"Good Item",IF(N66&gt;=0.2,"Subject to Improvement",IF(N66&gt;=-1,"Revise/ Reject"," "))))</f>
        <v>#N/A</v>
      </c>
    </row>
    <row r="67" spans="1:15" x14ac:dyDescent="0.3">
      <c r="A67" s="106"/>
      <c r="B67" s="3" t="s">
        <v>5</v>
      </c>
      <c r="C67" s="7">
        <f t="shared" ref="C67" si="204">D66</f>
        <v>0</v>
      </c>
      <c r="D67" s="106"/>
      <c r="E67" s="6"/>
      <c r="F67" s="6"/>
      <c r="G67" s="6"/>
      <c r="H67" s="6"/>
      <c r="I67" s="6"/>
      <c r="J67" s="6" t="e">
        <f>HLOOKUP(C67,$E$13:$I$113,55,TRUE)</f>
        <v>#N/A</v>
      </c>
      <c r="K67" s="3" t="e">
        <f t="shared" ref="K67" si="205">ROUND(J67/$H$10,2)</f>
        <v>#N/A</v>
      </c>
      <c r="L67" s="98"/>
      <c r="M67" s="95"/>
      <c r="N67" s="98"/>
      <c r="O67" s="95"/>
    </row>
    <row r="68" spans="1:15" ht="15" customHeight="1" x14ac:dyDescent="0.3">
      <c r="A68" s="106">
        <v>28</v>
      </c>
      <c r="B68" s="3" t="s">
        <v>4</v>
      </c>
      <c r="C68" s="7">
        <f t="shared" ref="C68" si="206">D68</f>
        <v>0</v>
      </c>
      <c r="D68" s="106"/>
      <c r="E68" s="6"/>
      <c r="F68" s="6"/>
      <c r="G68" s="6"/>
      <c r="H68" s="6"/>
      <c r="I68" s="6"/>
      <c r="J68" s="6" t="e">
        <f>HLOOKUP(C68,$E$13:$I$113,56,TRUE)</f>
        <v>#N/A</v>
      </c>
      <c r="K68" s="3" t="e">
        <f t="shared" ref="K68" si="207">ROUND(J68/$F$10,2)</f>
        <v>#N/A</v>
      </c>
      <c r="L68" s="97" t="e">
        <f t="shared" ref="L68" si="208">ROUND((K68+K69)/2,2)</f>
        <v>#N/A</v>
      </c>
      <c r="M68" s="94" t="e">
        <f t="shared" ref="M68" si="209">IF(L68&gt;=0.86,"Very Easy/ Revise",IF(L68&gt;=0.71,"Easy/ Retain",IF(L68&gt;=0.4,"Average/ Retain",IF(L68&gt;=0.15,"Difficult/ Retain",IF(L68&gt;=0,"Very Difficult/ Revise"," ")))))</f>
        <v>#N/A</v>
      </c>
      <c r="N68" s="97" t="e">
        <f t="shared" ref="N68" si="210">ROUND((K68-K69)/2,2)</f>
        <v>#N/A</v>
      </c>
      <c r="O68" s="94" t="e">
        <f t="shared" ref="O68" si="211">IF(N68&gt;=0.4,"Very Good Item",IF(N68&gt;=0.3,"Good Item",IF(N68&gt;=0.2,"Subject to Improvement",IF(N68&gt;=-1,"Revise/ Reject"," "))))</f>
        <v>#N/A</v>
      </c>
    </row>
    <row r="69" spans="1:15" x14ac:dyDescent="0.3">
      <c r="A69" s="106"/>
      <c r="B69" s="3" t="s">
        <v>5</v>
      </c>
      <c r="C69" s="7">
        <f t="shared" ref="C69" si="212">D68</f>
        <v>0</v>
      </c>
      <c r="D69" s="106"/>
      <c r="E69" s="6"/>
      <c r="F69" s="6"/>
      <c r="G69" s="6"/>
      <c r="H69" s="6"/>
      <c r="I69" s="6"/>
      <c r="J69" s="6" t="e">
        <f>HLOOKUP(C69,$E$13:$I$113,57,TRUE)</f>
        <v>#N/A</v>
      </c>
      <c r="K69" s="3" t="e">
        <f t="shared" ref="K69" si="213">ROUND(J69/$H$10,2)</f>
        <v>#N/A</v>
      </c>
      <c r="L69" s="98"/>
      <c r="M69" s="95"/>
      <c r="N69" s="98"/>
      <c r="O69" s="95"/>
    </row>
    <row r="70" spans="1:15" x14ac:dyDescent="0.3">
      <c r="A70" s="106">
        <v>29</v>
      </c>
      <c r="B70" s="3" t="s">
        <v>4</v>
      </c>
      <c r="C70" s="7">
        <f t="shared" ref="C70" si="214">D70</f>
        <v>0</v>
      </c>
      <c r="D70" s="106"/>
      <c r="E70" s="6"/>
      <c r="F70" s="6"/>
      <c r="G70" s="6"/>
      <c r="H70" s="6"/>
      <c r="I70" s="6"/>
      <c r="J70" s="6" t="e">
        <f>HLOOKUP(C70,$E$13:$I$113,58,TRUE)</f>
        <v>#N/A</v>
      </c>
      <c r="K70" s="3" t="e">
        <f t="shared" ref="K70" si="215">ROUND(J70/$F$10,2)</f>
        <v>#N/A</v>
      </c>
      <c r="L70" s="97" t="e">
        <f t="shared" ref="L70" si="216">ROUND((K70+K71)/2,2)</f>
        <v>#N/A</v>
      </c>
      <c r="M70" s="94" t="e">
        <f t="shared" ref="M70" si="217">IF(L70&gt;=0.86,"Very Easy/ Revise",IF(L70&gt;=0.71,"Easy/ Retain",IF(L70&gt;=0.4,"Average/ Retain",IF(L70&gt;=0.15,"Difficult/ Retain",IF(L70&gt;=0,"Very Difficult/ Revise"," ")))))</f>
        <v>#N/A</v>
      </c>
      <c r="N70" s="97" t="e">
        <f t="shared" ref="N70" si="218">ROUND((K70-K71)/2,2)</f>
        <v>#N/A</v>
      </c>
      <c r="O70" s="94" t="e">
        <f t="shared" ref="O70" si="219">IF(N70&gt;=0.4,"Very Good Item",IF(N70&gt;=0.3,"Good Item",IF(N70&gt;=0.2,"Subject to Improvement",IF(N70&gt;=-1,"Revise/ Reject"," "))))</f>
        <v>#N/A</v>
      </c>
    </row>
    <row r="71" spans="1:15" x14ac:dyDescent="0.3">
      <c r="A71" s="106"/>
      <c r="B71" s="3" t="s">
        <v>5</v>
      </c>
      <c r="C71" s="7">
        <f t="shared" ref="C71" si="220">D70</f>
        <v>0</v>
      </c>
      <c r="D71" s="106"/>
      <c r="E71" s="6"/>
      <c r="F71" s="6"/>
      <c r="G71" s="6"/>
      <c r="H71" s="6"/>
      <c r="I71" s="6"/>
      <c r="J71" s="6" t="e">
        <f>HLOOKUP(C71,$E$13:$I$113,59,TRUE)</f>
        <v>#N/A</v>
      </c>
      <c r="K71" s="3" t="e">
        <f t="shared" ref="K71" si="221">ROUND(J71/$H$10,2)</f>
        <v>#N/A</v>
      </c>
      <c r="L71" s="98"/>
      <c r="M71" s="95"/>
      <c r="N71" s="98"/>
      <c r="O71" s="95"/>
    </row>
    <row r="72" spans="1:15" ht="15" customHeight="1" x14ac:dyDescent="0.3">
      <c r="A72" s="106">
        <v>30</v>
      </c>
      <c r="B72" s="3" t="s">
        <v>4</v>
      </c>
      <c r="C72" s="7">
        <f t="shared" ref="C72" si="222">D72</f>
        <v>0</v>
      </c>
      <c r="D72" s="106"/>
      <c r="E72" s="6"/>
      <c r="F72" s="6"/>
      <c r="G72" s="6"/>
      <c r="H72" s="6"/>
      <c r="I72" s="6"/>
      <c r="J72" s="6" t="e">
        <f>HLOOKUP(C72,$E$13:$I$113,60,TRUE)</f>
        <v>#N/A</v>
      </c>
      <c r="K72" s="3" t="e">
        <f t="shared" ref="K72" si="223">ROUND(J72/$F$10,2)</f>
        <v>#N/A</v>
      </c>
      <c r="L72" s="97" t="e">
        <f t="shared" ref="L72" si="224">ROUND((K72+K73)/2,2)</f>
        <v>#N/A</v>
      </c>
      <c r="M72" s="94" t="e">
        <f t="shared" ref="M72" si="225">IF(L72&gt;=0.86,"Very Easy/ Revise",IF(L72&gt;=0.71,"Easy/ Retain",IF(L72&gt;=0.4,"Average/ Retain",IF(L72&gt;=0.15,"Difficult/ Retain",IF(L72&gt;=0,"Very Difficult/ Revise"," ")))))</f>
        <v>#N/A</v>
      </c>
      <c r="N72" s="97" t="e">
        <f t="shared" ref="N72" si="226">ROUND((K72-K73)/2,2)</f>
        <v>#N/A</v>
      </c>
      <c r="O72" s="94" t="e">
        <f t="shared" ref="O72" si="227">IF(N72&gt;=0.4,"Very Good Item",IF(N72&gt;=0.3,"Good Item",IF(N72&gt;=0.2,"Subject to Improvement",IF(N72&gt;=-1,"Revise/ Reject"," "))))</f>
        <v>#N/A</v>
      </c>
    </row>
    <row r="73" spans="1:15" x14ac:dyDescent="0.3">
      <c r="A73" s="106"/>
      <c r="B73" s="3" t="s">
        <v>5</v>
      </c>
      <c r="C73" s="7">
        <f t="shared" ref="C73" si="228">D72</f>
        <v>0</v>
      </c>
      <c r="D73" s="106"/>
      <c r="E73" s="6"/>
      <c r="F73" s="6"/>
      <c r="G73" s="6"/>
      <c r="H73" s="6"/>
      <c r="I73" s="6"/>
      <c r="J73" s="6" t="e">
        <f>HLOOKUP(C73,$E$13:$I$113,61,TRUE)</f>
        <v>#N/A</v>
      </c>
      <c r="K73" s="3" t="e">
        <f t="shared" ref="K73" si="229">ROUND(J73/$H$10,2)</f>
        <v>#N/A</v>
      </c>
      <c r="L73" s="98"/>
      <c r="M73" s="95"/>
      <c r="N73" s="98"/>
      <c r="O73" s="95"/>
    </row>
    <row r="74" spans="1:15" ht="15" customHeight="1" x14ac:dyDescent="0.3">
      <c r="A74" s="106">
        <v>31</v>
      </c>
      <c r="B74" s="3" t="s">
        <v>4</v>
      </c>
      <c r="C74" s="7">
        <f t="shared" ref="C74" si="230">D74</f>
        <v>0</v>
      </c>
      <c r="D74" s="106"/>
      <c r="E74" s="6"/>
      <c r="F74" s="6"/>
      <c r="G74" s="6"/>
      <c r="H74" s="6"/>
      <c r="I74" s="6"/>
      <c r="J74" s="6" t="e">
        <f>HLOOKUP(C74,$E$13:$I$113,62,TRUE)</f>
        <v>#N/A</v>
      </c>
      <c r="K74" s="3" t="e">
        <f t="shared" ref="K74" si="231">ROUND(J74/$F$10,2)</f>
        <v>#N/A</v>
      </c>
      <c r="L74" s="97" t="e">
        <f t="shared" ref="L74" si="232">ROUND((K74+K75)/2,2)</f>
        <v>#N/A</v>
      </c>
      <c r="M74" s="94" t="e">
        <f t="shared" ref="M74" si="233">IF(L74&gt;=0.86,"Very Easy/ Revise",IF(L74&gt;=0.71,"Easy/ Retain",IF(L74&gt;=0.4,"Average/ Retain",IF(L74&gt;=0.15,"Difficult/ Retain",IF(L74&gt;=0,"Very Difficult/ Revise"," ")))))</f>
        <v>#N/A</v>
      </c>
      <c r="N74" s="97" t="e">
        <f t="shared" ref="N74" si="234">ROUND((K74-K75)/2,2)</f>
        <v>#N/A</v>
      </c>
      <c r="O74" s="94" t="e">
        <f t="shared" ref="O74" si="235">IF(N74&gt;=0.4,"Very Good Item",IF(N74&gt;=0.3,"Good Item",IF(N74&gt;=0.2,"Subject to Improvement",IF(N74&gt;=-1,"Revise/ Reject"," "))))</f>
        <v>#N/A</v>
      </c>
    </row>
    <row r="75" spans="1:15" x14ac:dyDescent="0.3">
      <c r="A75" s="106"/>
      <c r="B75" s="3" t="s">
        <v>5</v>
      </c>
      <c r="C75" s="7">
        <f t="shared" ref="C75" si="236">D74</f>
        <v>0</v>
      </c>
      <c r="D75" s="106"/>
      <c r="E75" s="6"/>
      <c r="F75" s="6"/>
      <c r="G75" s="6"/>
      <c r="H75" s="6"/>
      <c r="I75" s="6"/>
      <c r="J75" s="6" t="e">
        <f>HLOOKUP(C75,$E$13:$I$113,63,TRUE)</f>
        <v>#N/A</v>
      </c>
      <c r="K75" s="3" t="e">
        <f t="shared" ref="K75" si="237">ROUND(J75/$H$10,2)</f>
        <v>#N/A</v>
      </c>
      <c r="L75" s="98"/>
      <c r="M75" s="95"/>
      <c r="N75" s="98"/>
      <c r="O75" s="95"/>
    </row>
    <row r="76" spans="1:15" ht="15" customHeight="1" x14ac:dyDescent="0.3">
      <c r="A76" s="106">
        <v>32</v>
      </c>
      <c r="B76" s="3" t="s">
        <v>4</v>
      </c>
      <c r="C76" s="7">
        <f t="shared" ref="C76" si="238">D76</f>
        <v>0</v>
      </c>
      <c r="D76" s="106"/>
      <c r="E76" s="6"/>
      <c r="F76" s="6"/>
      <c r="G76" s="6"/>
      <c r="H76" s="6"/>
      <c r="I76" s="6"/>
      <c r="J76" s="6" t="e">
        <f>HLOOKUP(C76,$E$13:$I$113,64,TRUE)</f>
        <v>#N/A</v>
      </c>
      <c r="K76" s="3" t="e">
        <f t="shared" ref="K76" si="239">ROUND(J76/$F$10,2)</f>
        <v>#N/A</v>
      </c>
      <c r="L76" s="97" t="e">
        <f t="shared" ref="L76" si="240">ROUND((K76+K77)/2,2)</f>
        <v>#N/A</v>
      </c>
      <c r="M76" s="94" t="e">
        <f t="shared" ref="M76" si="241">IF(L76&gt;=0.86,"Very Easy/ Revise",IF(L76&gt;=0.71,"Easy/ Retain",IF(L76&gt;=0.4,"Average/ Retain",IF(L76&gt;=0.15,"Difficult/ Retain",IF(L76&gt;=0,"Very Difficult/ Revise"," ")))))</f>
        <v>#N/A</v>
      </c>
      <c r="N76" s="97" t="e">
        <f t="shared" ref="N76" si="242">ROUND((K76-K77)/2,2)</f>
        <v>#N/A</v>
      </c>
      <c r="O76" s="94" t="e">
        <f t="shared" ref="O76" si="243">IF(N76&gt;=0.4,"Very Good Item",IF(N76&gt;=0.3,"Good Item",IF(N76&gt;=0.2,"Subject to Improvement",IF(N76&gt;=-1,"Revise/ Reject"," "))))</f>
        <v>#N/A</v>
      </c>
    </row>
    <row r="77" spans="1:15" x14ac:dyDescent="0.3">
      <c r="A77" s="106"/>
      <c r="B77" s="3" t="s">
        <v>5</v>
      </c>
      <c r="C77" s="7">
        <f t="shared" ref="C77" si="244">D76</f>
        <v>0</v>
      </c>
      <c r="D77" s="106"/>
      <c r="E77" s="6"/>
      <c r="F77" s="6"/>
      <c r="G77" s="6"/>
      <c r="H77" s="6"/>
      <c r="I77" s="6"/>
      <c r="J77" s="6" t="e">
        <f>HLOOKUP(C77,$E$13:$I$113,65,TRUE)</f>
        <v>#N/A</v>
      </c>
      <c r="K77" s="3" t="e">
        <f t="shared" ref="K77" si="245">ROUND(J77/$H$10,2)</f>
        <v>#N/A</v>
      </c>
      <c r="L77" s="98"/>
      <c r="M77" s="95"/>
      <c r="N77" s="98"/>
      <c r="O77" s="95"/>
    </row>
    <row r="78" spans="1:15" ht="15" customHeight="1" x14ac:dyDescent="0.3">
      <c r="A78" s="106">
        <v>33</v>
      </c>
      <c r="B78" s="3" t="s">
        <v>4</v>
      </c>
      <c r="C78" s="7">
        <f t="shared" ref="C78" si="246">D78</f>
        <v>0</v>
      </c>
      <c r="D78" s="106"/>
      <c r="E78" s="6"/>
      <c r="F78" s="6"/>
      <c r="G78" s="6"/>
      <c r="H78" s="6"/>
      <c r="I78" s="6"/>
      <c r="J78" s="6" t="e">
        <f>HLOOKUP(C78,$E$13:$I$113,66,TRUE)</f>
        <v>#N/A</v>
      </c>
      <c r="K78" s="3" t="e">
        <f t="shared" ref="K78" si="247">ROUND(J78/$F$10,2)</f>
        <v>#N/A</v>
      </c>
      <c r="L78" s="97" t="e">
        <f t="shared" ref="L78" si="248">ROUND((K78+K79)/2,2)</f>
        <v>#N/A</v>
      </c>
      <c r="M78" s="94" t="e">
        <f t="shared" ref="M78" si="249">IF(L78&gt;=0.86,"Very Easy/ Revise",IF(L78&gt;=0.71,"Easy/ Retain",IF(L78&gt;=0.4,"Average/ Retain",IF(L78&gt;=0.15,"Difficult/ Retain",IF(L78&gt;=0,"Very Difficult/ Revise"," ")))))</f>
        <v>#N/A</v>
      </c>
      <c r="N78" s="97" t="e">
        <f t="shared" ref="N78" si="250">ROUND((K78-K79)/2,2)</f>
        <v>#N/A</v>
      </c>
      <c r="O78" s="94" t="e">
        <f t="shared" ref="O78" si="251">IF(N78&gt;=0.4,"Very Good Item",IF(N78&gt;=0.3,"Good Item",IF(N78&gt;=0.2,"Subject to Improvement",IF(N78&gt;=-1,"Revise/ Reject"," "))))</f>
        <v>#N/A</v>
      </c>
    </row>
    <row r="79" spans="1:15" x14ac:dyDescent="0.3">
      <c r="A79" s="106"/>
      <c r="B79" s="3" t="s">
        <v>5</v>
      </c>
      <c r="C79" s="7">
        <f t="shared" ref="C79" si="252">D78</f>
        <v>0</v>
      </c>
      <c r="D79" s="106"/>
      <c r="E79" s="6"/>
      <c r="F79" s="6"/>
      <c r="G79" s="6"/>
      <c r="H79" s="6"/>
      <c r="I79" s="6"/>
      <c r="J79" s="6" t="e">
        <f>HLOOKUP(C79,$E$13:$I$113,67,TRUE)</f>
        <v>#N/A</v>
      </c>
      <c r="K79" s="3" t="e">
        <f t="shared" ref="K79" si="253">ROUND(J79/$H$10,2)</f>
        <v>#N/A</v>
      </c>
      <c r="L79" s="98"/>
      <c r="M79" s="95"/>
      <c r="N79" s="98"/>
      <c r="O79" s="95"/>
    </row>
    <row r="80" spans="1:15" ht="15" customHeight="1" x14ac:dyDescent="0.3">
      <c r="A80" s="106">
        <v>34</v>
      </c>
      <c r="B80" s="3" t="s">
        <v>4</v>
      </c>
      <c r="C80" s="7">
        <f t="shared" ref="C80" si="254">D80</f>
        <v>0</v>
      </c>
      <c r="D80" s="106"/>
      <c r="E80" s="6"/>
      <c r="F80" s="6"/>
      <c r="G80" s="6"/>
      <c r="H80" s="6"/>
      <c r="I80" s="6"/>
      <c r="J80" s="6" t="e">
        <f>HLOOKUP(C80,$E$13:$I$113,68,TRUE)</f>
        <v>#N/A</v>
      </c>
      <c r="K80" s="3" t="e">
        <f t="shared" ref="K80" si="255">ROUND(J80/$F$10,2)</f>
        <v>#N/A</v>
      </c>
      <c r="L80" s="97" t="e">
        <f t="shared" ref="L80" si="256">ROUND((K80+K81)/2,2)</f>
        <v>#N/A</v>
      </c>
      <c r="M80" s="94" t="e">
        <f t="shared" ref="M80" si="257">IF(L80&gt;=0.86,"Very Easy/ Revise",IF(L80&gt;=0.71,"Easy/ Retain",IF(L80&gt;=0.4,"Average/ Retain",IF(L80&gt;=0.15,"Difficult/ Retain",IF(L80&gt;=0,"Very Difficult/ Revise"," ")))))</f>
        <v>#N/A</v>
      </c>
      <c r="N80" s="97" t="e">
        <f t="shared" ref="N80" si="258">ROUND((K80-K81)/2,2)</f>
        <v>#N/A</v>
      </c>
      <c r="O80" s="94" t="e">
        <f t="shared" ref="O80" si="259">IF(N80&gt;=0.4,"Very Good Item",IF(N80&gt;=0.3,"Good Item",IF(N80&gt;=0.2,"Subject to Improvement",IF(N80&gt;=-1,"Revise/ Reject"," "))))</f>
        <v>#N/A</v>
      </c>
    </row>
    <row r="81" spans="1:15" x14ac:dyDescent="0.3">
      <c r="A81" s="106"/>
      <c r="B81" s="3" t="s">
        <v>5</v>
      </c>
      <c r="C81" s="7">
        <f t="shared" ref="C81" si="260">D80</f>
        <v>0</v>
      </c>
      <c r="D81" s="106"/>
      <c r="E81" s="6"/>
      <c r="F81" s="6"/>
      <c r="G81" s="6"/>
      <c r="H81" s="6"/>
      <c r="I81" s="6"/>
      <c r="J81" s="6" t="e">
        <f>HLOOKUP(C81,$E$13:$I$113,69,TRUE)</f>
        <v>#N/A</v>
      </c>
      <c r="K81" s="3" t="e">
        <f t="shared" ref="K81" si="261">ROUND(J81/$H$10,2)</f>
        <v>#N/A</v>
      </c>
      <c r="L81" s="98"/>
      <c r="M81" s="95"/>
      <c r="N81" s="98"/>
      <c r="O81" s="95"/>
    </row>
    <row r="82" spans="1:15" ht="15" customHeight="1" x14ac:dyDescent="0.3">
      <c r="A82" s="106">
        <v>35</v>
      </c>
      <c r="B82" s="3" t="s">
        <v>4</v>
      </c>
      <c r="C82" s="7">
        <f t="shared" ref="C82" si="262">D82</f>
        <v>0</v>
      </c>
      <c r="D82" s="106"/>
      <c r="E82" s="6"/>
      <c r="F82" s="6"/>
      <c r="G82" s="6"/>
      <c r="H82" s="6"/>
      <c r="I82" s="6"/>
      <c r="J82" s="6" t="e">
        <f>HLOOKUP(C82,$E$13:$I$113,70,TRUE)</f>
        <v>#N/A</v>
      </c>
      <c r="K82" s="3" t="e">
        <f t="shared" ref="K82" si="263">ROUND(J82/$F$10,2)</f>
        <v>#N/A</v>
      </c>
      <c r="L82" s="97" t="e">
        <f t="shared" ref="L82" si="264">ROUND((K82+K83)/2,2)</f>
        <v>#N/A</v>
      </c>
      <c r="M82" s="94" t="e">
        <f t="shared" ref="M82" si="265">IF(L82&gt;=0.86,"Very Easy/ Revise",IF(L82&gt;=0.71,"Easy/ Retain",IF(L82&gt;=0.4,"Average/ Retain",IF(L82&gt;=0.15,"Difficult/ Retain",IF(L82&gt;=0,"Very Difficult/ Revise"," ")))))</f>
        <v>#N/A</v>
      </c>
      <c r="N82" s="97" t="e">
        <f t="shared" ref="N82" si="266">ROUND((K82-K83)/2,2)</f>
        <v>#N/A</v>
      </c>
      <c r="O82" s="94" t="e">
        <f t="shared" ref="O82" si="267">IF(N82&gt;=0.4,"Very Good Item",IF(N82&gt;=0.3,"Good Item",IF(N82&gt;=0.2,"Subject to Improvement",IF(N82&gt;=-1,"Revise/ Reject"," "))))</f>
        <v>#N/A</v>
      </c>
    </row>
    <row r="83" spans="1:15" x14ac:dyDescent="0.3">
      <c r="A83" s="106"/>
      <c r="B83" s="3" t="s">
        <v>5</v>
      </c>
      <c r="C83" s="7">
        <f t="shared" ref="C83" si="268">D82</f>
        <v>0</v>
      </c>
      <c r="D83" s="106"/>
      <c r="E83" s="6"/>
      <c r="F83" s="6"/>
      <c r="G83" s="6"/>
      <c r="H83" s="6"/>
      <c r="I83" s="6"/>
      <c r="J83" s="6" t="e">
        <f>HLOOKUP(C83,$E$13:$I$113,71,TRUE)</f>
        <v>#N/A</v>
      </c>
      <c r="K83" s="3" t="e">
        <f t="shared" ref="K83" si="269">ROUND(J83/$H$10,2)</f>
        <v>#N/A</v>
      </c>
      <c r="L83" s="98"/>
      <c r="M83" s="95"/>
      <c r="N83" s="98"/>
      <c r="O83" s="95"/>
    </row>
    <row r="84" spans="1:15" x14ac:dyDescent="0.3">
      <c r="A84" s="106">
        <v>36</v>
      </c>
      <c r="B84" s="3" t="s">
        <v>4</v>
      </c>
      <c r="C84" s="7">
        <f t="shared" ref="C84" si="270">D84</f>
        <v>0</v>
      </c>
      <c r="D84" s="106"/>
      <c r="E84" s="6"/>
      <c r="F84" s="6"/>
      <c r="G84" s="6"/>
      <c r="H84" s="6"/>
      <c r="I84" s="6"/>
      <c r="J84" s="6" t="e">
        <f t="shared" ref="J84" si="271">HLOOKUP(C84,$E$13:$I$113,70,TRUE)</f>
        <v>#N/A</v>
      </c>
      <c r="K84" s="3" t="e">
        <f t="shared" ref="K84" si="272">ROUND(J84/$F$10,2)</f>
        <v>#N/A</v>
      </c>
      <c r="L84" s="97" t="e">
        <f t="shared" ref="L84" si="273">ROUND((K84+K85)/2,2)</f>
        <v>#N/A</v>
      </c>
      <c r="M84" s="94" t="e">
        <f t="shared" ref="M84" si="274">IF(L84&gt;=0.86,"Very Easy/ Revise",IF(L84&gt;=0.71,"Easy/ Retain",IF(L84&gt;=0.4,"Average/ Retain",IF(L84&gt;=0.15,"Difficult/ Retain",IF(L84&gt;=0,"Very Difficult/ Revise"," ")))))</f>
        <v>#N/A</v>
      </c>
      <c r="N84" s="97" t="e">
        <f t="shared" ref="N84" si="275">ROUND((K84-K85)/2,2)</f>
        <v>#N/A</v>
      </c>
      <c r="O84" s="94" t="e">
        <f t="shared" ref="O84" si="276">IF(N84&gt;=0.4,"Very Good Item",IF(N84&gt;=0.3,"Good Item",IF(N84&gt;=0.2,"Subject to Improvement",IF(N84&gt;=-1,"Revise/ Reject"," "))))</f>
        <v>#N/A</v>
      </c>
    </row>
    <row r="85" spans="1:15" x14ac:dyDescent="0.3">
      <c r="A85" s="106"/>
      <c r="B85" s="3" t="s">
        <v>5</v>
      </c>
      <c r="C85" s="7">
        <f t="shared" ref="C85" si="277">D84</f>
        <v>0</v>
      </c>
      <c r="D85" s="106"/>
      <c r="E85" s="6"/>
      <c r="F85" s="6"/>
      <c r="G85" s="6"/>
      <c r="H85" s="6"/>
      <c r="I85" s="6"/>
      <c r="J85" s="6" t="e">
        <f t="shared" ref="J85" si="278">HLOOKUP(C85,$E$13:$I$113,71,TRUE)</f>
        <v>#N/A</v>
      </c>
      <c r="K85" s="3" t="e">
        <f t="shared" ref="K85" si="279">ROUND(J85/$H$10,2)</f>
        <v>#N/A</v>
      </c>
      <c r="L85" s="98"/>
      <c r="M85" s="95"/>
      <c r="N85" s="98"/>
      <c r="O85" s="95"/>
    </row>
    <row r="86" spans="1:15" x14ac:dyDescent="0.3">
      <c r="A86" s="106">
        <v>37</v>
      </c>
      <c r="B86" s="3" t="s">
        <v>4</v>
      </c>
      <c r="C86" s="7">
        <f t="shared" ref="C86" si="280">D86</f>
        <v>0</v>
      </c>
      <c r="D86" s="106"/>
      <c r="E86" s="6"/>
      <c r="F86" s="6"/>
      <c r="G86" s="6"/>
      <c r="H86" s="6"/>
      <c r="I86" s="6"/>
      <c r="J86" s="6" t="e">
        <f t="shared" ref="J86" si="281">HLOOKUP(C86,$E$13:$I$113,70,TRUE)</f>
        <v>#N/A</v>
      </c>
      <c r="K86" s="3" t="e">
        <f t="shared" ref="K86" si="282">ROUND(J86/$F$10,2)</f>
        <v>#N/A</v>
      </c>
      <c r="L86" s="97" t="e">
        <f t="shared" ref="L86" si="283">ROUND((K86+K87)/2,2)</f>
        <v>#N/A</v>
      </c>
      <c r="M86" s="94" t="e">
        <f t="shared" ref="M86" si="284">IF(L86&gt;=0.86,"Very Easy/ Revise",IF(L86&gt;=0.71,"Easy/ Retain",IF(L86&gt;=0.4,"Average/ Retain",IF(L86&gt;=0.15,"Difficult/ Retain",IF(L86&gt;=0,"Very Difficult/ Revise"," ")))))</f>
        <v>#N/A</v>
      </c>
      <c r="N86" s="97" t="e">
        <f t="shared" ref="N86" si="285">ROUND((K86-K87)/2,2)</f>
        <v>#N/A</v>
      </c>
      <c r="O86" s="94" t="e">
        <f t="shared" ref="O86" si="286">IF(N86&gt;=0.4,"Very Good Item",IF(N86&gt;=0.3,"Good Item",IF(N86&gt;=0.2,"Subject to Improvement",IF(N86&gt;=-1,"Revise/ Reject"," "))))</f>
        <v>#N/A</v>
      </c>
    </row>
    <row r="87" spans="1:15" x14ac:dyDescent="0.3">
      <c r="A87" s="106"/>
      <c r="B87" s="3" t="s">
        <v>5</v>
      </c>
      <c r="C87" s="7">
        <f t="shared" ref="C87" si="287">D86</f>
        <v>0</v>
      </c>
      <c r="D87" s="106"/>
      <c r="E87" s="6"/>
      <c r="F87" s="6"/>
      <c r="G87" s="6"/>
      <c r="H87" s="6"/>
      <c r="I87" s="6"/>
      <c r="J87" s="6" t="e">
        <f t="shared" ref="J87" si="288">HLOOKUP(C87,$E$13:$I$113,71,TRUE)</f>
        <v>#N/A</v>
      </c>
      <c r="K87" s="3" t="e">
        <f t="shared" ref="K87" si="289">ROUND(J87/$H$10,2)</f>
        <v>#N/A</v>
      </c>
      <c r="L87" s="98"/>
      <c r="M87" s="95"/>
      <c r="N87" s="98"/>
      <c r="O87" s="95"/>
    </row>
    <row r="88" spans="1:15" x14ac:dyDescent="0.3">
      <c r="A88" s="106">
        <v>38</v>
      </c>
      <c r="B88" s="3" t="s">
        <v>4</v>
      </c>
      <c r="C88" s="7">
        <f t="shared" ref="C88" si="290">D88</f>
        <v>0</v>
      </c>
      <c r="D88" s="106"/>
      <c r="E88" s="6"/>
      <c r="F88" s="6"/>
      <c r="G88" s="6"/>
      <c r="H88" s="6"/>
      <c r="I88" s="6"/>
      <c r="J88" s="6" t="e">
        <f t="shared" ref="J88" si="291">HLOOKUP(C88,$E$13:$I$113,70,TRUE)</f>
        <v>#N/A</v>
      </c>
      <c r="K88" s="3" t="e">
        <f t="shared" ref="K88" si="292">ROUND(J88/$F$10,2)</f>
        <v>#N/A</v>
      </c>
      <c r="L88" s="97" t="e">
        <f t="shared" ref="L88" si="293">ROUND((K88+K89)/2,2)</f>
        <v>#N/A</v>
      </c>
      <c r="M88" s="94" t="e">
        <f t="shared" ref="M88" si="294">IF(L88&gt;=0.86,"Very Easy/ Revise",IF(L88&gt;=0.71,"Easy/ Retain",IF(L88&gt;=0.4,"Average/ Retain",IF(L88&gt;=0.15,"Difficult/ Retain",IF(L88&gt;=0,"Very Difficult/ Revise"," ")))))</f>
        <v>#N/A</v>
      </c>
      <c r="N88" s="97" t="e">
        <f t="shared" ref="N88" si="295">ROUND((K88-K89)/2,2)</f>
        <v>#N/A</v>
      </c>
      <c r="O88" s="94" t="e">
        <f t="shared" ref="O88" si="296">IF(N88&gt;=0.4,"Very Good Item",IF(N88&gt;=0.3,"Good Item",IF(N88&gt;=0.2,"Subject to Improvement",IF(N88&gt;=-1,"Revise/ Reject"," "))))</f>
        <v>#N/A</v>
      </c>
    </row>
    <row r="89" spans="1:15" x14ac:dyDescent="0.3">
      <c r="A89" s="106"/>
      <c r="B89" s="3" t="s">
        <v>5</v>
      </c>
      <c r="C89" s="7">
        <f t="shared" ref="C89" si="297">D88</f>
        <v>0</v>
      </c>
      <c r="D89" s="106"/>
      <c r="E89" s="6"/>
      <c r="F89" s="6"/>
      <c r="G89" s="6"/>
      <c r="H89" s="6"/>
      <c r="I89" s="6"/>
      <c r="J89" s="6" t="e">
        <f t="shared" ref="J89" si="298">HLOOKUP(C89,$E$13:$I$113,71,TRUE)</f>
        <v>#N/A</v>
      </c>
      <c r="K89" s="3" t="e">
        <f t="shared" ref="K89" si="299">ROUND(J89/$H$10,2)</f>
        <v>#N/A</v>
      </c>
      <c r="L89" s="98"/>
      <c r="M89" s="95"/>
      <c r="N89" s="98"/>
      <c r="O89" s="95"/>
    </row>
    <row r="90" spans="1:15" x14ac:dyDescent="0.3">
      <c r="A90" s="106">
        <v>39</v>
      </c>
      <c r="B90" s="3" t="s">
        <v>4</v>
      </c>
      <c r="C90" s="7">
        <f t="shared" ref="C90" si="300">D90</f>
        <v>0</v>
      </c>
      <c r="D90" s="106"/>
      <c r="E90" s="6"/>
      <c r="F90" s="6"/>
      <c r="G90" s="6"/>
      <c r="H90" s="6"/>
      <c r="I90" s="6"/>
      <c r="J90" s="6" t="e">
        <f t="shared" ref="J90" si="301">HLOOKUP(C90,$E$13:$I$113,70,TRUE)</f>
        <v>#N/A</v>
      </c>
      <c r="K90" s="3" t="e">
        <f t="shared" ref="K90" si="302">ROUND(J90/$F$10,2)</f>
        <v>#N/A</v>
      </c>
      <c r="L90" s="97" t="e">
        <f t="shared" ref="L90" si="303">ROUND((K90+K91)/2,2)</f>
        <v>#N/A</v>
      </c>
      <c r="M90" s="94" t="e">
        <f t="shared" ref="M90" si="304">IF(L90&gt;=0.86,"Very Easy/ Revise",IF(L90&gt;=0.71,"Easy/ Retain",IF(L90&gt;=0.4,"Average/ Retain",IF(L90&gt;=0.15,"Difficult/ Retain",IF(L90&gt;=0,"Very Difficult/ Revise"," ")))))</f>
        <v>#N/A</v>
      </c>
      <c r="N90" s="97" t="e">
        <f t="shared" ref="N90" si="305">ROUND((K90-K91)/2,2)</f>
        <v>#N/A</v>
      </c>
      <c r="O90" s="94" t="e">
        <f t="shared" ref="O90" si="306">IF(N90&gt;=0.4,"Very Good Item",IF(N90&gt;=0.3,"Good Item",IF(N90&gt;=0.2,"Subject to Improvement",IF(N90&gt;=-1,"Revise/ Reject"," "))))</f>
        <v>#N/A</v>
      </c>
    </row>
    <row r="91" spans="1:15" x14ac:dyDescent="0.3">
      <c r="A91" s="106"/>
      <c r="B91" s="3" t="s">
        <v>5</v>
      </c>
      <c r="C91" s="7">
        <f t="shared" ref="C91" si="307">D90</f>
        <v>0</v>
      </c>
      <c r="D91" s="106"/>
      <c r="E91" s="6"/>
      <c r="F91" s="6"/>
      <c r="G91" s="6"/>
      <c r="H91" s="6"/>
      <c r="I91" s="6"/>
      <c r="J91" s="6" t="e">
        <f t="shared" ref="J91" si="308">HLOOKUP(C91,$E$13:$I$113,71,TRUE)</f>
        <v>#N/A</v>
      </c>
      <c r="K91" s="3" t="e">
        <f t="shared" ref="K91" si="309">ROUND(J91/$H$10,2)</f>
        <v>#N/A</v>
      </c>
      <c r="L91" s="98"/>
      <c r="M91" s="95"/>
      <c r="N91" s="98"/>
      <c r="O91" s="95"/>
    </row>
    <row r="92" spans="1:15" x14ac:dyDescent="0.3">
      <c r="A92" s="106">
        <v>40</v>
      </c>
      <c r="B92" s="3" t="s">
        <v>4</v>
      </c>
      <c r="C92" s="7">
        <f t="shared" ref="C92" si="310">D92</f>
        <v>0</v>
      </c>
      <c r="D92" s="106"/>
      <c r="E92" s="6"/>
      <c r="F92" s="6"/>
      <c r="G92" s="6"/>
      <c r="H92" s="6"/>
      <c r="I92" s="6"/>
      <c r="J92" s="6" t="e">
        <f t="shared" ref="J92" si="311">HLOOKUP(C92,$E$13:$I$113,70,TRUE)</f>
        <v>#N/A</v>
      </c>
      <c r="K92" s="3" t="e">
        <f t="shared" ref="K92" si="312">ROUND(J92/$F$10,2)</f>
        <v>#N/A</v>
      </c>
      <c r="L92" s="97" t="e">
        <f t="shared" ref="L92" si="313">ROUND((K92+K93)/2,2)</f>
        <v>#N/A</v>
      </c>
      <c r="M92" s="94" t="e">
        <f t="shared" ref="M92" si="314">IF(L92&gt;=0.86,"Very Easy/ Revise",IF(L92&gt;=0.71,"Easy/ Retain",IF(L92&gt;=0.4,"Average/ Retain",IF(L92&gt;=0.15,"Difficult/ Retain",IF(L92&gt;=0,"Very Difficult/ Revise"," ")))))</f>
        <v>#N/A</v>
      </c>
      <c r="N92" s="97" t="e">
        <f t="shared" ref="N92" si="315">ROUND((K92-K93)/2,2)</f>
        <v>#N/A</v>
      </c>
      <c r="O92" s="94" t="e">
        <f t="shared" ref="O92" si="316">IF(N92&gt;=0.4,"Very Good Item",IF(N92&gt;=0.3,"Good Item",IF(N92&gt;=0.2,"Subject to Improvement",IF(N92&gt;=-1,"Revise/ Reject"," "))))</f>
        <v>#N/A</v>
      </c>
    </row>
    <row r="93" spans="1:15" x14ac:dyDescent="0.3">
      <c r="A93" s="106"/>
      <c r="B93" s="3" t="s">
        <v>5</v>
      </c>
      <c r="C93" s="7">
        <f t="shared" ref="C93" si="317">D92</f>
        <v>0</v>
      </c>
      <c r="D93" s="106"/>
      <c r="E93" s="6"/>
      <c r="F93" s="6"/>
      <c r="G93" s="6"/>
      <c r="H93" s="6"/>
      <c r="I93" s="6"/>
      <c r="J93" s="6" t="e">
        <f t="shared" ref="J93" si="318">HLOOKUP(C93,$E$13:$I$113,71,TRUE)</f>
        <v>#N/A</v>
      </c>
      <c r="K93" s="3" t="e">
        <f t="shared" ref="K93" si="319">ROUND(J93/$H$10,2)</f>
        <v>#N/A</v>
      </c>
      <c r="L93" s="98"/>
      <c r="M93" s="95"/>
      <c r="N93" s="98"/>
      <c r="O93" s="95"/>
    </row>
    <row r="94" spans="1:15" x14ac:dyDescent="0.3">
      <c r="A94" s="106">
        <v>41</v>
      </c>
      <c r="B94" s="3" t="s">
        <v>4</v>
      </c>
      <c r="C94" s="7">
        <f t="shared" ref="C94" si="320">D94</f>
        <v>0</v>
      </c>
      <c r="D94" s="106"/>
      <c r="E94" s="6"/>
      <c r="F94" s="6"/>
      <c r="G94" s="6"/>
      <c r="H94" s="6"/>
      <c r="I94" s="6"/>
      <c r="J94" s="6" t="e">
        <f t="shared" ref="J94" si="321">HLOOKUP(C94,$E$13:$I$113,70,TRUE)</f>
        <v>#N/A</v>
      </c>
      <c r="K94" s="3" t="e">
        <f t="shared" ref="K94" si="322">ROUND(J94/$F$10,2)</f>
        <v>#N/A</v>
      </c>
      <c r="L94" s="97" t="e">
        <f t="shared" ref="L94" si="323">ROUND((K94+K95)/2,2)</f>
        <v>#N/A</v>
      </c>
      <c r="M94" s="94" t="e">
        <f t="shared" ref="M94" si="324">IF(L94&gt;=0.86,"Very Easy/ Revise",IF(L94&gt;=0.71,"Easy/ Retain",IF(L94&gt;=0.4,"Average/ Retain",IF(L94&gt;=0.15,"Difficult/ Retain",IF(L94&gt;=0,"Very Difficult/ Revise"," ")))))</f>
        <v>#N/A</v>
      </c>
      <c r="N94" s="97" t="e">
        <f t="shared" ref="N94" si="325">ROUND((K94-K95)/2,2)</f>
        <v>#N/A</v>
      </c>
      <c r="O94" s="94" t="e">
        <f t="shared" ref="O94" si="326">IF(N94&gt;=0.4,"Very Good Item",IF(N94&gt;=0.3,"Good Item",IF(N94&gt;=0.2,"Subject to Improvement",IF(N94&gt;=-1,"Revise/ Reject"," "))))</f>
        <v>#N/A</v>
      </c>
    </row>
    <row r="95" spans="1:15" x14ac:dyDescent="0.3">
      <c r="A95" s="106"/>
      <c r="B95" s="3" t="s">
        <v>5</v>
      </c>
      <c r="C95" s="7">
        <f t="shared" ref="C95" si="327">D94</f>
        <v>0</v>
      </c>
      <c r="D95" s="106"/>
      <c r="E95" s="6"/>
      <c r="F95" s="6"/>
      <c r="G95" s="6"/>
      <c r="H95" s="6"/>
      <c r="I95" s="6"/>
      <c r="J95" s="6" t="e">
        <f t="shared" ref="J95" si="328">HLOOKUP(C95,$E$13:$I$113,71,TRUE)</f>
        <v>#N/A</v>
      </c>
      <c r="K95" s="3" t="e">
        <f t="shared" ref="K95" si="329">ROUND(J95/$H$10,2)</f>
        <v>#N/A</v>
      </c>
      <c r="L95" s="98"/>
      <c r="M95" s="95"/>
      <c r="N95" s="98"/>
      <c r="O95" s="95"/>
    </row>
    <row r="96" spans="1:15" x14ac:dyDescent="0.3">
      <c r="A96" s="106">
        <v>42</v>
      </c>
      <c r="B96" s="3" t="s">
        <v>4</v>
      </c>
      <c r="C96" s="7">
        <f t="shared" ref="C96" si="330">D96</f>
        <v>0</v>
      </c>
      <c r="D96" s="106"/>
      <c r="E96" s="6"/>
      <c r="F96" s="6"/>
      <c r="G96" s="6"/>
      <c r="H96" s="6"/>
      <c r="I96" s="6"/>
      <c r="J96" s="6" t="e">
        <f t="shared" ref="J96" si="331">HLOOKUP(C96,$E$13:$I$113,70,TRUE)</f>
        <v>#N/A</v>
      </c>
      <c r="K96" s="3" t="e">
        <f t="shared" ref="K96" si="332">ROUND(J96/$F$10,2)</f>
        <v>#N/A</v>
      </c>
      <c r="L96" s="97" t="e">
        <f t="shared" ref="L96" si="333">ROUND((K96+K97)/2,2)</f>
        <v>#N/A</v>
      </c>
      <c r="M96" s="94" t="e">
        <f t="shared" ref="M96" si="334">IF(L96&gt;=0.86,"Very Easy/ Revise",IF(L96&gt;=0.71,"Easy/ Retain",IF(L96&gt;=0.4,"Average/ Retain",IF(L96&gt;=0.15,"Difficult/ Retain",IF(L96&gt;=0,"Very Difficult/ Revise"," ")))))</f>
        <v>#N/A</v>
      </c>
      <c r="N96" s="97" t="e">
        <f t="shared" ref="N96" si="335">ROUND((K96-K97)/2,2)</f>
        <v>#N/A</v>
      </c>
      <c r="O96" s="94" t="e">
        <f t="shared" ref="O96" si="336">IF(N96&gt;=0.4,"Very Good Item",IF(N96&gt;=0.3,"Good Item",IF(N96&gt;=0.2,"Subject to Improvement",IF(N96&gt;=-1,"Revise/ Reject"," "))))</f>
        <v>#N/A</v>
      </c>
    </row>
    <row r="97" spans="1:15" x14ac:dyDescent="0.3">
      <c r="A97" s="106"/>
      <c r="B97" s="3" t="s">
        <v>5</v>
      </c>
      <c r="C97" s="7">
        <f t="shared" ref="C97" si="337">D96</f>
        <v>0</v>
      </c>
      <c r="D97" s="106"/>
      <c r="E97" s="6"/>
      <c r="F97" s="6"/>
      <c r="G97" s="6"/>
      <c r="H97" s="6"/>
      <c r="I97" s="6"/>
      <c r="J97" s="6" t="e">
        <f t="shared" ref="J97" si="338">HLOOKUP(C97,$E$13:$I$113,71,TRUE)</f>
        <v>#N/A</v>
      </c>
      <c r="K97" s="3" t="e">
        <f t="shared" ref="K97" si="339">ROUND(J97/$H$10,2)</f>
        <v>#N/A</v>
      </c>
      <c r="L97" s="98"/>
      <c r="M97" s="95"/>
      <c r="N97" s="98"/>
      <c r="O97" s="95"/>
    </row>
    <row r="98" spans="1:15" x14ac:dyDescent="0.3">
      <c r="A98" s="106">
        <v>43</v>
      </c>
      <c r="B98" s="3" t="s">
        <v>4</v>
      </c>
      <c r="C98" s="7">
        <f t="shared" ref="C98" si="340">D98</f>
        <v>0</v>
      </c>
      <c r="D98" s="106"/>
      <c r="E98" s="6"/>
      <c r="F98" s="6"/>
      <c r="G98" s="6"/>
      <c r="H98" s="6"/>
      <c r="I98" s="6"/>
      <c r="J98" s="6" t="e">
        <f t="shared" ref="J98" si="341">HLOOKUP(C98,$E$13:$I$113,70,TRUE)</f>
        <v>#N/A</v>
      </c>
      <c r="K98" s="3" t="e">
        <f t="shared" ref="K98" si="342">ROUND(J98/$F$10,2)</f>
        <v>#N/A</v>
      </c>
      <c r="L98" s="97" t="e">
        <f t="shared" ref="L98" si="343">ROUND((K98+K99)/2,2)</f>
        <v>#N/A</v>
      </c>
      <c r="M98" s="94" t="e">
        <f t="shared" ref="M98" si="344">IF(L98&gt;=0.86,"Very Easy/ Revise",IF(L98&gt;=0.71,"Easy/ Retain",IF(L98&gt;=0.4,"Average/ Retain",IF(L98&gt;=0.15,"Difficult/ Retain",IF(L98&gt;=0,"Very Difficult/ Revise"," ")))))</f>
        <v>#N/A</v>
      </c>
      <c r="N98" s="97" t="e">
        <f t="shared" ref="N98" si="345">ROUND((K98-K99)/2,2)</f>
        <v>#N/A</v>
      </c>
      <c r="O98" s="94" t="e">
        <f t="shared" ref="O98" si="346">IF(N98&gt;=0.4,"Very Good Item",IF(N98&gt;=0.3,"Good Item",IF(N98&gt;=0.2,"Subject to Improvement",IF(N98&gt;=-1,"Revise/ Reject"," "))))</f>
        <v>#N/A</v>
      </c>
    </row>
    <row r="99" spans="1:15" x14ac:dyDescent="0.3">
      <c r="A99" s="106"/>
      <c r="B99" s="3" t="s">
        <v>5</v>
      </c>
      <c r="C99" s="7">
        <f t="shared" ref="C99" si="347">D98</f>
        <v>0</v>
      </c>
      <c r="D99" s="106"/>
      <c r="E99" s="6"/>
      <c r="F99" s="6"/>
      <c r="G99" s="6"/>
      <c r="H99" s="6"/>
      <c r="I99" s="6"/>
      <c r="J99" s="6" t="e">
        <f t="shared" ref="J99" si="348">HLOOKUP(C99,$E$13:$I$113,71,TRUE)</f>
        <v>#N/A</v>
      </c>
      <c r="K99" s="3" t="e">
        <f t="shared" ref="K99" si="349">ROUND(J99/$H$10,2)</f>
        <v>#N/A</v>
      </c>
      <c r="L99" s="98"/>
      <c r="M99" s="95"/>
      <c r="N99" s="98"/>
      <c r="O99" s="95"/>
    </row>
    <row r="100" spans="1:15" x14ac:dyDescent="0.3">
      <c r="A100" s="106">
        <v>44</v>
      </c>
      <c r="B100" s="3" t="s">
        <v>4</v>
      </c>
      <c r="C100" s="7">
        <f t="shared" ref="C100" si="350">D100</f>
        <v>0</v>
      </c>
      <c r="D100" s="106"/>
      <c r="E100" s="6"/>
      <c r="F100" s="6"/>
      <c r="G100" s="6"/>
      <c r="H100" s="6"/>
      <c r="I100" s="6"/>
      <c r="J100" s="6" t="e">
        <f t="shared" ref="J100" si="351">HLOOKUP(C100,$E$13:$I$113,70,TRUE)</f>
        <v>#N/A</v>
      </c>
      <c r="K100" s="3" t="e">
        <f t="shared" ref="K100" si="352">ROUND(J100/$F$10,2)</f>
        <v>#N/A</v>
      </c>
      <c r="L100" s="97" t="e">
        <f t="shared" ref="L100" si="353">ROUND((K100+K101)/2,2)</f>
        <v>#N/A</v>
      </c>
      <c r="M100" s="94" t="e">
        <f t="shared" ref="M100" si="354">IF(L100&gt;=0.86,"Very Easy/ Revise",IF(L100&gt;=0.71,"Easy/ Retain",IF(L100&gt;=0.4,"Average/ Retain",IF(L100&gt;=0.15,"Difficult/ Retain",IF(L100&gt;=0,"Very Difficult/ Revise"," ")))))</f>
        <v>#N/A</v>
      </c>
      <c r="N100" s="97" t="e">
        <f t="shared" ref="N100" si="355">ROUND((K100-K101)/2,2)</f>
        <v>#N/A</v>
      </c>
      <c r="O100" s="94" t="e">
        <f t="shared" ref="O100" si="356">IF(N100&gt;=0.4,"Very Good Item",IF(N100&gt;=0.3,"Good Item",IF(N100&gt;=0.2,"Subject to Improvement",IF(N100&gt;=-1,"Revise/ Reject"," "))))</f>
        <v>#N/A</v>
      </c>
    </row>
    <row r="101" spans="1:15" x14ac:dyDescent="0.3">
      <c r="A101" s="106"/>
      <c r="B101" s="3" t="s">
        <v>5</v>
      </c>
      <c r="C101" s="7">
        <f t="shared" ref="C101" si="357">D100</f>
        <v>0</v>
      </c>
      <c r="D101" s="106"/>
      <c r="E101" s="6"/>
      <c r="F101" s="6"/>
      <c r="G101" s="6"/>
      <c r="H101" s="6"/>
      <c r="I101" s="6"/>
      <c r="J101" s="6" t="e">
        <f t="shared" ref="J101" si="358">HLOOKUP(C101,$E$13:$I$113,71,TRUE)</f>
        <v>#N/A</v>
      </c>
      <c r="K101" s="3" t="e">
        <f t="shared" ref="K101" si="359">ROUND(J101/$H$10,2)</f>
        <v>#N/A</v>
      </c>
      <c r="L101" s="98"/>
      <c r="M101" s="95"/>
      <c r="N101" s="98"/>
      <c r="O101" s="95"/>
    </row>
    <row r="102" spans="1:15" x14ac:dyDescent="0.3">
      <c r="A102" s="106">
        <v>45</v>
      </c>
      <c r="B102" s="3" t="s">
        <v>4</v>
      </c>
      <c r="C102" s="7">
        <f t="shared" ref="C102" si="360">D102</f>
        <v>0</v>
      </c>
      <c r="D102" s="106"/>
      <c r="E102" s="6"/>
      <c r="F102" s="6"/>
      <c r="G102" s="6"/>
      <c r="H102" s="6"/>
      <c r="I102" s="6"/>
      <c r="J102" s="6" t="e">
        <f t="shared" ref="J102" si="361">HLOOKUP(C102,$E$13:$I$113,70,TRUE)</f>
        <v>#N/A</v>
      </c>
      <c r="K102" s="3" t="e">
        <f t="shared" ref="K102" si="362">ROUND(J102/$F$10,2)</f>
        <v>#N/A</v>
      </c>
      <c r="L102" s="97" t="e">
        <f t="shared" ref="L102" si="363">ROUND((K102+K103)/2,2)</f>
        <v>#N/A</v>
      </c>
      <c r="M102" s="94" t="e">
        <f t="shared" ref="M102" si="364">IF(L102&gt;=0.86,"Very Easy/ Revise",IF(L102&gt;=0.71,"Easy/ Retain",IF(L102&gt;=0.4,"Average/ Retain",IF(L102&gt;=0.15,"Difficult/ Retain",IF(L102&gt;=0,"Very Difficult/ Revise"," ")))))</f>
        <v>#N/A</v>
      </c>
      <c r="N102" s="97" t="e">
        <f t="shared" ref="N102" si="365">ROUND((K102-K103)/2,2)</f>
        <v>#N/A</v>
      </c>
      <c r="O102" s="94" t="e">
        <f t="shared" ref="O102" si="366">IF(N102&gt;=0.4,"Very Good Item",IF(N102&gt;=0.3,"Good Item",IF(N102&gt;=0.2,"Subject to Improvement",IF(N102&gt;=-1,"Revise/ Reject"," "))))</f>
        <v>#N/A</v>
      </c>
    </row>
    <row r="103" spans="1:15" x14ac:dyDescent="0.3">
      <c r="A103" s="106"/>
      <c r="B103" s="3" t="s">
        <v>5</v>
      </c>
      <c r="C103" s="7">
        <f t="shared" ref="C103" si="367">D102</f>
        <v>0</v>
      </c>
      <c r="D103" s="106"/>
      <c r="E103" s="6"/>
      <c r="F103" s="6"/>
      <c r="G103" s="6"/>
      <c r="H103" s="6"/>
      <c r="I103" s="6"/>
      <c r="J103" s="6" t="e">
        <f t="shared" ref="J103" si="368">HLOOKUP(C103,$E$13:$I$113,71,TRUE)</f>
        <v>#N/A</v>
      </c>
      <c r="K103" s="3" t="e">
        <f t="shared" ref="K103" si="369">ROUND(J103/$H$10,2)</f>
        <v>#N/A</v>
      </c>
      <c r="L103" s="98"/>
      <c r="M103" s="95"/>
      <c r="N103" s="98"/>
      <c r="O103" s="95"/>
    </row>
    <row r="104" spans="1:15" x14ac:dyDescent="0.3">
      <c r="A104" s="106">
        <v>46</v>
      </c>
      <c r="B104" s="3" t="s">
        <v>4</v>
      </c>
      <c r="C104" s="7">
        <f t="shared" ref="C104" si="370">D104</f>
        <v>0</v>
      </c>
      <c r="D104" s="106"/>
      <c r="E104" s="6"/>
      <c r="F104" s="6"/>
      <c r="G104" s="6"/>
      <c r="H104" s="6"/>
      <c r="I104" s="6"/>
      <c r="J104" s="6" t="e">
        <f t="shared" ref="J104" si="371">HLOOKUP(C104,$E$13:$I$113,70,TRUE)</f>
        <v>#N/A</v>
      </c>
      <c r="K104" s="3" t="e">
        <f t="shared" ref="K104" si="372">ROUND(J104/$F$10,2)</f>
        <v>#N/A</v>
      </c>
      <c r="L104" s="97" t="e">
        <f t="shared" ref="L104" si="373">ROUND((K104+K105)/2,2)</f>
        <v>#N/A</v>
      </c>
      <c r="M104" s="94" t="e">
        <f t="shared" ref="M104" si="374">IF(L104&gt;=0.86,"Very Easy/ Revise",IF(L104&gt;=0.71,"Easy/ Retain",IF(L104&gt;=0.4,"Average/ Retain",IF(L104&gt;=0.15,"Difficult/ Retain",IF(L104&gt;=0,"Very Difficult/ Revise"," ")))))</f>
        <v>#N/A</v>
      </c>
      <c r="N104" s="97" t="e">
        <f t="shared" ref="N104" si="375">ROUND((K104-K105)/2,2)</f>
        <v>#N/A</v>
      </c>
      <c r="O104" s="94" t="e">
        <f t="shared" ref="O104" si="376">IF(N104&gt;=0.4,"Very Good Item",IF(N104&gt;=0.3,"Good Item",IF(N104&gt;=0.2,"Subject to Improvement",IF(N104&gt;=-1,"Revise/ Reject"," "))))</f>
        <v>#N/A</v>
      </c>
    </row>
    <row r="105" spans="1:15" x14ac:dyDescent="0.3">
      <c r="A105" s="106"/>
      <c r="B105" s="3" t="s">
        <v>5</v>
      </c>
      <c r="C105" s="7">
        <f t="shared" ref="C105" si="377">D104</f>
        <v>0</v>
      </c>
      <c r="D105" s="106"/>
      <c r="E105" s="6"/>
      <c r="F105" s="6"/>
      <c r="G105" s="6"/>
      <c r="H105" s="6"/>
      <c r="I105" s="6"/>
      <c r="J105" s="6" t="e">
        <f t="shared" ref="J105" si="378">HLOOKUP(C105,$E$13:$I$113,71,TRUE)</f>
        <v>#N/A</v>
      </c>
      <c r="K105" s="3" t="e">
        <f t="shared" ref="K105" si="379">ROUND(J105/$H$10,2)</f>
        <v>#N/A</v>
      </c>
      <c r="L105" s="98"/>
      <c r="M105" s="95"/>
      <c r="N105" s="98"/>
      <c r="O105" s="95"/>
    </row>
    <row r="106" spans="1:15" x14ac:dyDescent="0.3">
      <c r="A106" s="106">
        <v>47</v>
      </c>
      <c r="B106" s="3" t="s">
        <v>4</v>
      </c>
      <c r="C106" s="7">
        <f t="shared" ref="C106" si="380">D106</f>
        <v>0</v>
      </c>
      <c r="D106" s="106"/>
      <c r="E106" s="6"/>
      <c r="F106" s="6"/>
      <c r="G106" s="6"/>
      <c r="H106" s="6"/>
      <c r="I106" s="6"/>
      <c r="J106" s="6" t="e">
        <f t="shared" ref="J106" si="381">HLOOKUP(C106,$E$13:$I$113,70,TRUE)</f>
        <v>#N/A</v>
      </c>
      <c r="K106" s="3" t="e">
        <f t="shared" ref="K106" si="382">ROUND(J106/$F$10,2)</f>
        <v>#N/A</v>
      </c>
      <c r="L106" s="97" t="e">
        <f t="shared" ref="L106" si="383">ROUND((K106+K107)/2,2)</f>
        <v>#N/A</v>
      </c>
      <c r="M106" s="94" t="e">
        <f t="shared" ref="M106" si="384">IF(L106&gt;=0.86,"Very Easy/ Revise",IF(L106&gt;=0.71,"Easy/ Retain",IF(L106&gt;=0.4,"Average/ Retain",IF(L106&gt;=0.15,"Difficult/ Retain",IF(L106&gt;=0,"Very Difficult/ Revise"," ")))))</f>
        <v>#N/A</v>
      </c>
      <c r="N106" s="97" t="e">
        <f t="shared" ref="N106" si="385">ROUND((K106-K107)/2,2)</f>
        <v>#N/A</v>
      </c>
      <c r="O106" s="94" t="e">
        <f t="shared" ref="O106" si="386">IF(N106&gt;=0.4,"Very Good Item",IF(N106&gt;=0.3,"Good Item",IF(N106&gt;=0.2,"Subject to Improvement",IF(N106&gt;=-1,"Revise/ Reject"," "))))</f>
        <v>#N/A</v>
      </c>
    </row>
    <row r="107" spans="1:15" x14ac:dyDescent="0.3">
      <c r="A107" s="106"/>
      <c r="B107" s="3" t="s">
        <v>5</v>
      </c>
      <c r="C107" s="7">
        <f t="shared" ref="C107" si="387">D106</f>
        <v>0</v>
      </c>
      <c r="D107" s="106"/>
      <c r="E107" s="6"/>
      <c r="F107" s="6"/>
      <c r="G107" s="6"/>
      <c r="H107" s="6"/>
      <c r="I107" s="6"/>
      <c r="J107" s="6" t="e">
        <f t="shared" ref="J107" si="388">HLOOKUP(C107,$E$13:$I$113,71,TRUE)</f>
        <v>#N/A</v>
      </c>
      <c r="K107" s="3" t="e">
        <f t="shared" ref="K107" si="389">ROUND(J107/$H$10,2)</f>
        <v>#N/A</v>
      </c>
      <c r="L107" s="98"/>
      <c r="M107" s="95"/>
      <c r="N107" s="98"/>
      <c r="O107" s="95"/>
    </row>
    <row r="108" spans="1:15" x14ac:dyDescent="0.3">
      <c r="A108" s="106">
        <v>48</v>
      </c>
      <c r="B108" s="3" t="s">
        <v>4</v>
      </c>
      <c r="C108" s="7">
        <f t="shared" ref="C108" si="390">D108</f>
        <v>0</v>
      </c>
      <c r="D108" s="106"/>
      <c r="E108" s="6"/>
      <c r="F108" s="6"/>
      <c r="G108" s="6"/>
      <c r="H108" s="6"/>
      <c r="I108" s="6"/>
      <c r="J108" s="6" t="e">
        <f t="shared" ref="J108" si="391">HLOOKUP(C108,$E$13:$I$113,70,TRUE)</f>
        <v>#N/A</v>
      </c>
      <c r="K108" s="3" t="e">
        <f t="shared" ref="K108" si="392">ROUND(J108/$F$10,2)</f>
        <v>#N/A</v>
      </c>
      <c r="L108" s="97" t="e">
        <f t="shared" ref="L108" si="393">ROUND((K108+K109)/2,2)</f>
        <v>#N/A</v>
      </c>
      <c r="M108" s="94" t="e">
        <f t="shared" ref="M108" si="394">IF(L108&gt;=0.86,"Very Easy/ Revise",IF(L108&gt;=0.71,"Easy/ Retain",IF(L108&gt;=0.4,"Average/ Retain",IF(L108&gt;=0.15,"Difficult/ Retain",IF(L108&gt;=0,"Very Difficult/ Revise"," ")))))</f>
        <v>#N/A</v>
      </c>
      <c r="N108" s="97" t="e">
        <f t="shared" ref="N108" si="395">ROUND((K108-K109)/2,2)</f>
        <v>#N/A</v>
      </c>
      <c r="O108" s="94" t="e">
        <f t="shared" ref="O108" si="396">IF(N108&gt;=0.4,"Very Good Item",IF(N108&gt;=0.3,"Good Item",IF(N108&gt;=0.2,"Subject to Improvement",IF(N108&gt;=-1,"Revise/ Reject"," "))))</f>
        <v>#N/A</v>
      </c>
    </row>
    <row r="109" spans="1:15" x14ac:dyDescent="0.3">
      <c r="A109" s="106"/>
      <c r="B109" s="3" t="s">
        <v>5</v>
      </c>
      <c r="C109" s="7">
        <f t="shared" ref="C109" si="397">D108</f>
        <v>0</v>
      </c>
      <c r="D109" s="106"/>
      <c r="E109" s="6"/>
      <c r="F109" s="6"/>
      <c r="G109" s="6"/>
      <c r="H109" s="6"/>
      <c r="I109" s="6"/>
      <c r="J109" s="6" t="e">
        <f t="shared" ref="J109" si="398">HLOOKUP(C109,$E$13:$I$113,71,TRUE)</f>
        <v>#N/A</v>
      </c>
      <c r="K109" s="3" t="e">
        <f t="shared" ref="K109" si="399">ROUND(J109/$H$10,2)</f>
        <v>#N/A</v>
      </c>
      <c r="L109" s="98"/>
      <c r="M109" s="95"/>
      <c r="N109" s="98"/>
      <c r="O109" s="95"/>
    </row>
    <row r="110" spans="1:15" x14ac:dyDescent="0.3">
      <c r="A110" s="106">
        <v>49</v>
      </c>
      <c r="B110" s="3" t="s">
        <v>4</v>
      </c>
      <c r="C110" s="7">
        <f t="shared" ref="C110" si="400">D110</f>
        <v>0</v>
      </c>
      <c r="D110" s="106"/>
      <c r="E110" s="6"/>
      <c r="F110" s="6"/>
      <c r="G110" s="6"/>
      <c r="H110" s="6"/>
      <c r="I110" s="6"/>
      <c r="J110" s="6" t="e">
        <f t="shared" ref="J110" si="401">HLOOKUP(C110,$E$13:$I$113,70,TRUE)</f>
        <v>#N/A</v>
      </c>
      <c r="K110" s="3" t="e">
        <f t="shared" ref="K110" si="402">ROUND(J110/$F$10,2)</f>
        <v>#N/A</v>
      </c>
      <c r="L110" s="97" t="e">
        <f t="shared" ref="L110" si="403">ROUND((K110+K111)/2,2)</f>
        <v>#N/A</v>
      </c>
      <c r="M110" s="94" t="e">
        <f t="shared" ref="M110" si="404">IF(L110&gt;=0.86,"Very Easy/ Revise",IF(L110&gt;=0.71,"Easy/ Retain",IF(L110&gt;=0.4,"Average/ Retain",IF(L110&gt;=0.15,"Difficult/ Retain",IF(L110&gt;=0,"Very Difficult/ Revise"," ")))))</f>
        <v>#N/A</v>
      </c>
      <c r="N110" s="97" t="e">
        <f t="shared" ref="N110" si="405">ROUND((K110-K111)/2,2)</f>
        <v>#N/A</v>
      </c>
      <c r="O110" s="94" t="e">
        <f t="shared" ref="O110" si="406">IF(N110&gt;=0.4,"Very Good Item",IF(N110&gt;=0.3,"Good Item",IF(N110&gt;=0.2,"Subject to Improvement",IF(N110&gt;=-1,"Revise/ Reject"," "))))</f>
        <v>#N/A</v>
      </c>
    </row>
    <row r="111" spans="1:15" x14ac:dyDescent="0.3">
      <c r="A111" s="106"/>
      <c r="B111" s="3" t="s">
        <v>5</v>
      </c>
      <c r="C111" s="7">
        <f t="shared" ref="C111" si="407">D110</f>
        <v>0</v>
      </c>
      <c r="D111" s="106"/>
      <c r="E111" s="6"/>
      <c r="F111" s="6"/>
      <c r="G111" s="6"/>
      <c r="H111" s="6"/>
      <c r="I111" s="6"/>
      <c r="J111" s="6" t="e">
        <f t="shared" ref="J111" si="408">HLOOKUP(C111,$E$13:$I$113,71,TRUE)</f>
        <v>#N/A</v>
      </c>
      <c r="K111" s="3" t="e">
        <f t="shared" ref="K111" si="409">ROUND(J111/$H$10,2)</f>
        <v>#N/A</v>
      </c>
      <c r="L111" s="98"/>
      <c r="M111" s="95"/>
      <c r="N111" s="98"/>
      <c r="O111" s="95"/>
    </row>
    <row r="112" spans="1:15" x14ac:dyDescent="0.3">
      <c r="A112" s="106">
        <v>50</v>
      </c>
      <c r="B112" s="3" t="s">
        <v>4</v>
      </c>
      <c r="C112" s="7">
        <f t="shared" ref="C112" si="410">D112</f>
        <v>0</v>
      </c>
      <c r="D112" s="106"/>
      <c r="E112" s="6"/>
      <c r="F112" s="6"/>
      <c r="G112" s="6"/>
      <c r="H112" s="6"/>
      <c r="I112" s="6"/>
      <c r="J112" s="6" t="e">
        <f t="shared" ref="J112" si="411">HLOOKUP(C112,$E$13:$I$113,70,TRUE)</f>
        <v>#N/A</v>
      </c>
      <c r="K112" s="3" t="e">
        <f t="shared" ref="K112" si="412">ROUND(J112/$F$10,2)</f>
        <v>#N/A</v>
      </c>
      <c r="L112" s="97" t="e">
        <f t="shared" ref="L112" si="413">ROUND((K112+K113)/2,2)</f>
        <v>#N/A</v>
      </c>
      <c r="M112" s="94" t="e">
        <f t="shared" ref="M112" si="414">IF(L112&gt;=0.86,"Very Easy/ Revise",IF(L112&gt;=0.71,"Easy/ Retain",IF(L112&gt;=0.4,"Average/ Retain",IF(L112&gt;=0.15,"Difficult/ Retain",IF(L112&gt;=0,"Very Difficult/ Revise"," ")))))</f>
        <v>#N/A</v>
      </c>
      <c r="N112" s="97" t="e">
        <f t="shared" ref="N112" si="415">ROUND((K112-K113)/2,2)</f>
        <v>#N/A</v>
      </c>
      <c r="O112" s="94" t="e">
        <f t="shared" ref="O112" si="416">IF(N112&gt;=0.4,"Very Good Item",IF(N112&gt;=0.3,"Good Item",IF(N112&gt;=0.2,"Subject to Improvement",IF(N112&gt;=-1,"Revise/ Reject"," "))))</f>
        <v>#N/A</v>
      </c>
    </row>
    <row r="113" spans="1:15" x14ac:dyDescent="0.3">
      <c r="A113" s="106"/>
      <c r="B113" s="3" t="s">
        <v>5</v>
      </c>
      <c r="C113" s="7">
        <f t="shared" ref="C113" si="417">D112</f>
        <v>0</v>
      </c>
      <c r="D113" s="106"/>
      <c r="E113" s="6"/>
      <c r="F113" s="6"/>
      <c r="G113" s="6"/>
      <c r="H113" s="6"/>
      <c r="I113" s="6"/>
      <c r="J113" s="6" t="e">
        <f t="shared" ref="J113" si="418">HLOOKUP(C113,$E$13:$I$113,71,TRUE)</f>
        <v>#N/A</v>
      </c>
      <c r="K113" s="3" t="e">
        <f t="shared" ref="K113" si="419">ROUND(J113/$H$10,2)</f>
        <v>#N/A</v>
      </c>
      <c r="L113" s="98"/>
      <c r="M113" s="95"/>
      <c r="N113" s="98"/>
      <c r="O113" s="95"/>
    </row>
    <row r="116" spans="1:15" x14ac:dyDescent="0.3">
      <c r="A116" s="92"/>
      <c r="B116" s="92"/>
    </row>
    <row r="117" spans="1:15" x14ac:dyDescent="0.3">
      <c r="A117" s="1"/>
      <c r="N117" s="78"/>
      <c r="O117" s="78"/>
    </row>
    <row r="118" spans="1:15" x14ac:dyDescent="0.3">
      <c r="M118" s="2" t="s">
        <v>84</v>
      </c>
      <c r="N118" s="90" t="str">
        <f>INFO!C25</f>
        <v xml:space="preserve">Teacher </v>
      </c>
      <c r="O118" s="90"/>
    </row>
    <row r="119" spans="1:15" x14ac:dyDescent="0.3">
      <c r="N119" s="91" t="str">
        <f>INFO!C26</f>
        <v>Teacher I</v>
      </c>
      <c r="O119" s="91"/>
    </row>
    <row r="121" spans="1:15" x14ac:dyDescent="0.3">
      <c r="M121" s="2" t="s">
        <v>89</v>
      </c>
      <c r="N121" s="93">
        <f>INFO!C28</f>
        <v>0</v>
      </c>
      <c r="O121" s="93"/>
    </row>
    <row r="122" spans="1:15" x14ac:dyDescent="0.3">
      <c r="A122" s="79" t="s">
        <v>88</v>
      </c>
    </row>
    <row r="125" spans="1:15" x14ac:dyDescent="0.3">
      <c r="B125" s="90" t="str">
        <f>INFO!C22</f>
        <v>Dr. Efren s. Consemino</v>
      </c>
      <c r="C125" s="90"/>
      <c r="D125" s="90"/>
      <c r="E125" s="90"/>
      <c r="F125" s="90"/>
      <c r="G125" s="90"/>
      <c r="H125" s="90"/>
      <c r="I125" s="90"/>
      <c r="J125" s="90"/>
      <c r="K125" s="90"/>
      <c r="L125" s="90"/>
    </row>
    <row r="126" spans="1:15" x14ac:dyDescent="0.3">
      <c r="B126" s="91" t="str">
        <f>INFO!C23</f>
        <v>Principal II</v>
      </c>
      <c r="C126" s="91"/>
      <c r="D126" s="91"/>
      <c r="E126" s="91"/>
      <c r="F126" s="91"/>
      <c r="G126" s="91"/>
      <c r="H126" s="91"/>
      <c r="I126" s="91"/>
      <c r="J126" s="91"/>
      <c r="K126" s="91"/>
      <c r="L126" s="91"/>
    </row>
  </sheetData>
  <mergeCells count="324">
    <mergeCell ref="A1:O1"/>
    <mergeCell ref="A2:O2"/>
    <mergeCell ref="A3:O3"/>
    <mergeCell ref="A4:O4"/>
    <mergeCell ref="A5:O5"/>
    <mergeCell ref="A6:O6"/>
    <mergeCell ref="N12:N13"/>
    <mergeCell ref="O12:O13"/>
    <mergeCell ref="A14:A15"/>
    <mergeCell ref="D14:D15"/>
    <mergeCell ref="L14:L15"/>
    <mergeCell ref="M14:M15"/>
    <mergeCell ref="N14:N15"/>
    <mergeCell ref="O14:O15"/>
    <mergeCell ref="A7:O7"/>
    <mergeCell ref="A8:O8"/>
    <mergeCell ref="A10:D10"/>
    <mergeCell ref="A12:A13"/>
    <mergeCell ref="B12:B13"/>
    <mergeCell ref="C12:C13"/>
    <mergeCell ref="D12:D13"/>
    <mergeCell ref="E12:I12"/>
    <mergeCell ref="J12:L13"/>
    <mergeCell ref="M12:M13"/>
    <mergeCell ref="A18:A19"/>
    <mergeCell ref="D18:D19"/>
    <mergeCell ref="L18:L19"/>
    <mergeCell ref="M18:M19"/>
    <mergeCell ref="N18:N19"/>
    <mergeCell ref="O18:O19"/>
    <mergeCell ref="A16:A17"/>
    <mergeCell ref="D16:D17"/>
    <mergeCell ref="L16:L17"/>
    <mergeCell ref="M16:M17"/>
    <mergeCell ref="N16:N17"/>
    <mergeCell ref="O16:O17"/>
    <mergeCell ref="A22:A23"/>
    <mergeCell ref="D22:D23"/>
    <mergeCell ref="L22:L23"/>
    <mergeCell ref="M22:M23"/>
    <mergeCell ref="N22:N23"/>
    <mergeCell ref="O22:O23"/>
    <mergeCell ref="A20:A21"/>
    <mergeCell ref="D20:D21"/>
    <mergeCell ref="L20:L21"/>
    <mergeCell ref="M20:M21"/>
    <mergeCell ref="N20:N21"/>
    <mergeCell ref="O20:O21"/>
    <mergeCell ref="A26:A27"/>
    <mergeCell ref="D26:D27"/>
    <mergeCell ref="L26:L27"/>
    <mergeCell ref="M26:M27"/>
    <mergeCell ref="N26:N27"/>
    <mergeCell ref="O26:O27"/>
    <mergeCell ref="A24:A25"/>
    <mergeCell ref="D24:D25"/>
    <mergeCell ref="L24:L25"/>
    <mergeCell ref="M24:M25"/>
    <mergeCell ref="N24:N25"/>
    <mergeCell ref="O24:O25"/>
    <mergeCell ref="A30:A31"/>
    <mergeCell ref="D30:D31"/>
    <mergeCell ref="L30:L31"/>
    <mergeCell ref="M30:M31"/>
    <mergeCell ref="N30:N31"/>
    <mergeCell ref="O30:O31"/>
    <mergeCell ref="A28:A29"/>
    <mergeCell ref="D28:D29"/>
    <mergeCell ref="L28:L29"/>
    <mergeCell ref="M28:M29"/>
    <mergeCell ref="N28:N29"/>
    <mergeCell ref="O28:O29"/>
    <mergeCell ref="A34:A35"/>
    <mergeCell ref="D34:D35"/>
    <mergeCell ref="L34:L35"/>
    <mergeCell ref="M34:M35"/>
    <mergeCell ref="N34:N35"/>
    <mergeCell ref="O34:O35"/>
    <mergeCell ref="A32:A33"/>
    <mergeCell ref="D32:D33"/>
    <mergeCell ref="L32:L33"/>
    <mergeCell ref="M32:M33"/>
    <mergeCell ref="N32:N33"/>
    <mergeCell ref="O32:O33"/>
    <mergeCell ref="A38:A39"/>
    <mergeCell ref="D38:D39"/>
    <mergeCell ref="L38:L39"/>
    <mergeCell ref="M38:M39"/>
    <mergeCell ref="N38:N39"/>
    <mergeCell ref="O38:O39"/>
    <mergeCell ref="A36:A37"/>
    <mergeCell ref="D36:D37"/>
    <mergeCell ref="L36:L37"/>
    <mergeCell ref="M36:M37"/>
    <mergeCell ref="N36:N37"/>
    <mergeCell ref="O36:O37"/>
    <mergeCell ref="A42:A43"/>
    <mergeCell ref="D42:D43"/>
    <mergeCell ref="L42:L43"/>
    <mergeCell ref="M42:M43"/>
    <mergeCell ref="N42:N43"/>
    <mergeCell ref="O42:O43"/>
    <mergeCell ref="A40:A41"/>
    <mergeCell ref="D40:D41"/>
    <mergeCell ref="L40:L41"/>
    <mergeCell ref="M40:M41"/>
    <mergeCell ref="N40:N41"/>
    <mergeCell ref="O40:O41"/>
    <mergeCell ref="A46:A47"/>
    <mergeCell ref="D46:D47"/>
    <mergeCell ref="L46:L47"/>
    <mergeCell ref="M46:M47"/>
    <mergeCell ref="N46:N47"/>
    <mergeCell ref="O46:O47"/>
    <mergeCell ref="A44:A45"/>
    <mergeCell ref="D44:D45"/>
    <mergeCell ref="L44:L45"/>
    <mergeCell ref="M44:M45"/>
    <mergeCell ref="N44:N45"/>
    <mergeCell ref="O44:O45"/>
    <mergeCell ref="A50:A51"/>
    <mergeCell ref="D50:D51"/>
    <mergeCell ref="L50:L51"/>
    <mergeCell ref="M50:M51"/>
    <mergeCell ref="N50:N51"/>
    <mergeCell ref="O50:O51"/>
    <mergeCell ref="A48:A49"/>
    <mergeCell ref="D48:D49"/>
    <mergeCell ref="L48:L49"/>
    <mergeCell ref="M48:M49"/>
    <mergeCell ref="N48:N49"/>
    <mergeCell ref="O48:O49"/>
    <mergeCell ref="A54:A55"/>
    <mergeCell ref="D54:D55"/>
    <mergeCell ref="L54:L55"/>
    <mergeCell ref="M54:M55"/>
    <mergeCell ref="N54:N55"/>
    <mergeCell ref="O54:O55"/>
    <mergeCell ref="A52:A53"/>
    <mergeCell ref="D52:D53"/>
    <mergeCell ref="L52:L53"/>
    <mergeCell ref="M52:M53"/>
    <mergeCell ref="N52:N53"/>
    <mergeCell ref="O52:O53"/>
    <mergeCell ref="A58:A59"/>
    <mergeCell ref="D58:D59"/>
    <mergeCell ref="L58:L59"/>
    <mergeCell ref="M58:M59"/>
    <mergeCell ref="N58:N59"/>
    <mergeCell ref="O58:O59"/>
    <mergeCell ref="A56:A57"/>
    <mergeCell ref="D56:D57"/>
    <mergeCell ref="L56:L57"/>
    <mergeCell ref="M56:M57"/>
    <mergeCell ref="N56:N57"/>
    <mergeCell ref="O56:O57"/>
    <mergeCell ref="A62:A63"/>
    <mergeCell ref="D62:D63"/>
    <mergeCell ref="L62:L63"/>
    <mergeCell ref="M62:M63"/>
    <mergeCell ref="N62:N63"/>
    <mergeCell ref="O62:O63"/>
    <mergeCell ref="A60:A61"/>
    <mergeCell ref="D60:D61"/>
    <mergeCell ref="L60:L61"/>
    <mergeCell ref="M60:M61"/>
    <mergeCell ref="N60:N61"/>
    <mergeCell ref="O60:O61"/>
    <mergeCell ref="A66:A67"/>
    <mergeCell ref="D66:D67"/>
    <mergeCell ref="L66:L67"/>
    <mergeCell ref="M66:M67"/>
    <mergeCell ref="N66:N67"/>
    <mergeCell ref="O66:O67"/>
    <mergeCell ref="A64:A65"/>
    <mergeCell ref="D64:D65"/>
    <mergeCell ref="L64:L65"/>
    <mergeCell ref="M64:M65"/>
    <mergeCell ref="N64:N65"/>
    <mergeCell ref="O64:O65"/>
    <mergeCell ref="A70:A71"/>
    <mergeCell ref="D70:D71"/>
    <mergeCell ref="L70:L71"/>
    <mergeCell ref="M70:M71"/>
    <mergeCell ref="N70:N71"/>
    <mergeCell ref="O70:O71"/>
    <mergeCell ref="A68:A69"/>
    <mergeCell ref="D68:D69"/>
    <mergeCell ref="L68:L69"/>
    <mergeCell ref="M68:M69"/>
    <mergeCell ref="N68:N69"/>
    <mergeCell ref="O68:O69"/>
    <mergeCell ref="A74:A75"/>
    <mergeCell ref="D74:D75"/>
    <mergeCell ref="L74:L75"/>
    <mergeCell ref="M74:M75"/>
    <mergeCell ref="N74:N75"/>
    <mergeCell ref="O74:O75"/>
    <mergeCell ref="A72:A73"/>
    <mergeCell ref="D72:D73"/>
    <mergeCell ref="L72:L73"/>
    <mergeCell ref="M72:M73"/>
    <mergeCell ref="N72:N73"/>
    <mergeCell ref="O72:O73"/>
    <mergeCell ref="A78:A79"/>
    <mergeCell ref="D78:D79"/>
    <mergeCell ref="L78:L79"/>
    <mergeCell ref="M78:M79"/>
    <mergeCell ref="N78:N79"/>
    <mergeCell ref="O78:O79"/>
    <mergeCell ref="A76:A77"/>
    <mergeCell ref="D76:D77"/>
    <mergeCell ref="L76:L77"/>
    <mergeCell ref="M76:M77"/>
    <mergeCell ref="N76:N77"/>
    <mergeCell ref="O76:O77"/>
    <mergeCell ref="A82:A83"/>
    <mergeCell ref="D82:D83"/>
    <mergeCell ref="L82:L83"/>
    <mergeCell ref="M82:M83"/>
    <mergeCell ref="N82:N83"/>
    <mergeCell ref="O82:O83"/>
    <mergeCell ref="A80:A81"/>
    <mergeCell ref="D80:D81"/>
    <mergeCell ref="L80:L81"/>
    <mergeCell ref="M80:M81"/>
    <mergeCell ref="N80:N81"/>
    <mergeCell ref="O80:O81"/>
    <mergeCell ref="A86:A87"/>
    <mergeCell ref="D86:D87"/>
    <mergeCell ref="L86:L87"/>
    <mergeCell ref="M86:M87"/>
    <mergeCell ref="N86:N87"/>
    <mergeCell ref="O86:O87"/>
    <mergeCell ref="A84:A85"/>
    <mergeCell ref="D84:D85"/>
    <mergeCell ref="L84:L85"/>
    <mergeCell ref="M84:M85"/>
    <mergeCell ref="N84:N85"/>
    <mergeCell ref="O84:O85"/>
    <mergeCell ref="A90:A91"/>
    <mergeCell ref="D90:D91"/>
    <mergeCell ref="L90:L91"/>
    <mergeCell ref="M90:M91"/>
    <mergeCell ref="N90:N91"/>
    <mergeCell ref="O90:O91"/>
    <mergeCell ref="A88:A89"/>
    <mergeCell ref="D88:D89"/>
    <mergeCell ref="L88:L89"/>
    <mergeCell ref="M88:M89"/>
    <mergeCell ref="N88:N89"/>
    <mergeCell ref="O88:O89"/>
    <mergeCell ref="A94:A95"/>
    <mergeCell ref="D94:D95"/>
    <mergeCell ref="L94:L95"/>
    <mergeCell ref="M94:M95"/>
    <mergeCell ref="N94:N95"/>
    <mergeCell ref="O94:O95"/>
    <mergeCell ref="A92:A93"/>
    <mergeCell ref="D92:D93"/>
    <mergeCell ref="L92:L93"/>
    <mergeCell ref="M92:M93"/>
    <mergeCell ref="N92:N93"/>
    <mergeCell ref="O92:O93"/>
    <mergeCell ref="A98:A99"/>
    <mergeCell ref="D98:D99"/>
    <mergeCell ref="L98:L99"/>
    <mergeCell ref="M98:M99"/>
    <mergeCell ref="N98:N99"/>
    <mergeCell ref="O98:O99"/>
    <mergeCell ref="A96:A97"/>
    <mergeCell ref="D96:D97"/>
    <mergeCell ref="L96:L97"/>
    <mergeCell ref="M96:M97"/>
    <mergeCell ref="N96:N97"/>
    <mergeCell ref="O96:O97"/>
    <mergeCell ref="A102:A103"/>
    <mergeCell ref="D102:D103"/>
    <mergeCell ref="L102:L103"/>
    <mergeCell ref="M102:M103"/>
    <mergeCell ref="N102:N103"/>
    <mergeCell ref="O102:O103"/>
    <mergeCell ref="A100:A101"/>
    <mergeCell ref="D100:D101"/>
    <mergeCell ref="L100:L101"/>
    <mergeCell ref="M100:M101"/>
    <mergeCell ref="N100:N101"/>
    <mergeCell ref="O100:O101"/>
    <mergeCell ref="A106:A107"/>
    <mergeCell ref="D106:D107"/>
    <mergeCell ref="L106:L107"/>
    <mergeCell ref="M106:M107"/>
    <mergeCell ref="N106:N107"/>
    <mergeCell ref="O106:O107"/>
    <mergeCell ref="A104:A105"/>
    <mergeCell ref="D104:D105"/>
    <mergeCell ref="L104:L105"/>
    <mergeCell ref="M104:M105"/>
    <mergeCell ref="N104:N105"/>
    <mergeCell ref="O104:O105"/>
    <mergeCell ref="A110:A111"/>
    <mergeCell ref="D110:D111"/>
    <mergeCell ref="L110:L111"/>
    <mergeCell ref="M110:M111"/>
    <mergeCell ref="N110:N111"/>
    <mergeCell ref="O110:O111"/>
    <mergeCell ref="A108:A109"/>
    <mergeCell ref="D108:D109"/>
    <mergeCell ref="L108:L109"/>
    <mergeCell ref="M108:M109"/>
    <mergeCell ref="N108:N109"/>
    <mergeCell ref="O108:O109"/>
    <mergeCell ref="A116:B116"/>
    <mergeCell ref="N118:O118"/>
    <mergeCell ref="N119:O119"/>
    <mergeCell ref="N121:O121"/>
    <mergeCell ref="B125:L125"/>
    <mergeCell ref="B126:L126"/>
    <mergeCell ref="A112:A113"/>
    <mergeCell ref="D112:D113"/>
    <mergeCell ref="L112:L113"/>
    <mergeCell ref="M112:M113"/>
    <mergeCell ref="N112:N113"/>
    <mergeCell ref="O112:O113"/>
  </mergeCells>
  <dataValidations count="1">
    <dataValidation type="list" allowBlank="1" showInputMessage="1" showErrorMessage="1" sqref="D14:D113">
      <formula1>$Y$14:$Y$18</formula1>
    </dataValidation>
  </dataValidations>
  <printOptions horizontalCentered="1"/>
  <pageMargins left="0.24" right="0.21" top="0.23" bottom="1.25" header="0.3" footer="0.3"/>
  <pageSetup paperSize="5" scale="85" orientation="portrait" horizontalDpi="4294967293" verticalDpi="300" r:id="rId1"/>
  <rowBreaks count="1" manualBreakCount="1">
    <brk id="7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view="pageBreakPreview" zoomScale="85" zoomScaleSheetLayoutView="85" workbookViewId="0">
      <pane xSplit="4" ySplit="13" topLeftCell="E14" activePane="bottomRight" state="frozen"/>
      <selection activeCell="E14" sqref="E14"/>
      <selection pane="topRight" activeCell="E14" sqref="E14"/>
      <selection pane="bottomLeft" activeCell="E14" sqref="E14"/>
      <selection pane="bottomRight" activeCell="E14" sqref="E14"/>
    </sheetView>
  </sheetViews>
  <sheetFormatPr defaultRowHeight="14.4" x14ac:dyDescent="0.3"/>
  <cols>
    <col min="1" max="1" width="5.33203125" customWidth="1"/>
    <col min="2" max="2" width="6.44140625" style="1" bestFit="1" customWidth="1"/>
    <col min="3" max="3" width="6.44140625" style="1" hidden="1" customWidth="1"/>
    <col min="4" max="4" width="7.5546875" customWidth="1"/>
    <col min="5" max="9" width="3.88671875" customWidth="1"/>
    <col min="10" max="10" width="4.6640625" hidden="1" customWidth="1"/>
    <col min="11" max="11" width="7.6640625" style="1" hidden="1" customWidth="1"/>
    <col min="12" max="12" width="9.5546875" customWidth="1"/>
    <col min="13" max="13" width="20.109375" style="2" bestFit="1" customWidth="1"/>
    <col min="14" max="14" width="12.109375" bestFit="1" customWidth="1"/>
    <col min="15" max="15" width="22.88671875" bestFit="1" customWidth="1"/>
  </cols>
  <sheetData>
    <row r="1" spans="1:25" ht="15" x14ac:dyDescent="0.25">
      <c r="A1" s="96" t="str">
        <f>INFO!C3</f>
        <v>National Capital Region</v>
      </c>
      <c r="B1" s="96"/>
      <c r="C1" s="96"/>
      <c r="D1" s="96"/>
      <c r="E1" s="96"/>
      <c r="F1" s="96"/>
      <c r="G1" s="96"/>
      <c r="H1" s="96"/>
      <c r="I1" s="96"/>
      <c r="J1" s="96"/>
      <c r="K1" s="96"/>
      <c r="L1" s="96"/>
      <c r="M1" s="96"/>
      <c r="N1" s="96"/>
      <c r="O1" s="96"/>
    </row>
    <row r="2" spans="1:25" ht="15" x14ac:dyDescent="0.25">
      <c r="A2" s="96" t="s">
        <v>0</v>
      </c>
      <c r="B2" s="96"/>
      <c r="C2" s="96"/>
      <c r="D2" s="96"/>
      <c r="E2" s="96"/>
      <c r="F2" s="96"/>
      <c r="G2" s="96"/>
      <c r="H2" s="96"/>
      <c r="I2" s="96"/>
      <c r="J2" s="96"/>
      <c r="K2" s="96"/>
      <c r="L2" s="96"/>
      <c r="M2" s="96"/>
      <c r="N2" s="96"/>
      <c r="O2" s="96"/>
    </row>
    <row r="3" spans="1:25" ht="15" x14ac:dyDescent="0.25">
      <c r="A3" s="96" t="str">
        <f>INFO!C5</f>
        <v>Mandaluyong City</v>
      </c>
      <c r="B3" s="96"/>
      <c r="C3" s="96"/>
      <c r="D3" s="96"/>
      <c r="E3" s="96"/>
      <c r="F3" s="96"/>
      <c r="G3" s="96"/>
      <c r="H3" s="96"/>
      <c r="I3" s="96"/>
      <c r="J3" s="96"/>
      <c r="K3" s="96"/>
      <c r="L3" s="96"/>
      <c r="M3" s="96"/>
      <c r="N3" s="96"/>
      <c r="O3" s="96"/>
    </row>
    <row r="4" spans="1:25" ht="15" x14ac:dyDescent="0.25">
      <c r="A4" s="96" t="str">
        <f>INFO!C7</f>
        <v>Eulogio Rodriguez Integrated School</v>
      </c>
      <c r="B4" s="96"/>
      <c r="C4" s="96"/>
      <c r="D4" s="96"/>
      <c r="E4" s="96"/>
      <c r="F4" s="96"/>
      <c r="G4" s="96"/>
      <c r="H4" s="96"/>
      <c r="I4" s="96"/>
      <c r="J4" s="96"/>
      <c r="K4" s="96"/>
      <c r="L4" s="96"/>
      <c r="M4" s="96"/>
      <c r="N4" s="96"/>
      <c r="O4" s="96"/>
    </row>
    <row r="5" spans="1:25" ht="15" x14ac:dyDescent="0.25">
      <c r="A5" s="96" t="str">
        <f>INFO!C11</f>
        <v>SY 2012 - 2013</v>
      </c>
      <c r="B5" s="96"/>
      <c r="C5" s="96"/>
      <c r="D5" s="96"/>
      <c r="E5" s="96"/>
      <c r="F5" s="96"/>
      <c r="G5" s="96"/>
      <c r="H5" s="96"/>
      <c r="I5" s="96"/>
      <c r="J5" s="96"/>
      <c r="K5" s="96"/>
      <c r="L5" s="96"/>
      <c r="M5" s="96"/>
      <c r="N5" s="96"/>
      <c r="O5" s="96"/>
    </row>
    <row r="6" spans="1:25" ht="18" x14ac:dyDescent="0.25">
      <c r="A6" s="89" t="str">
        <f>"ITEM ANALYSIS ON "&amp;UPPER(INFO!C9)</f>
        <v>ITEM ANALYSIS ON PRETEST - NATIONAL ACHIEVEMENT TEST</v>
      </c>
      <c r="B6" s="89"/>
      <c r="C6" s="89"/>
      <c r="D6" s="89"/>
      <c r="E6" s="89"/>
      <c r="F6" s="89"/>
      <c r="G6" s="89"/>
      <c r="H6" s="89"/>
      <c r="I6" s="89"/>
      <c r="J6" s="89"/>
      <c r="K6" s="89"/>
      <c r="L6" s="89"/>
      <c r="M6" s="89"/>
      <c r="N6" s="89"/>
      <c r="O6" s="89"/>
    </row>
    <row r="7" spans="1:25" ht="18" x14ac:dyDescent="0.25">
      <c r="A7" s="89" t="str">
        <f>INFO!C13</f>
        <v>FOURTH YEAR</v>
      </c>
      <c r="B7" s="89"/>
      <c r="C7" s="89"/>
      <c r="D7" s="89"/>
      <c r="E7" s="89"/>
      <c r="F7" s="89"/>
      <c r="G7" s="89"/>
      <c r="H7" s="89"/>
      <c r="I7" s="89"/>
      <c r="J7" s="89"/>
      <c r="K7" s="89"/>
      <c r="L7" s="89"/>
      <c r="M7" s="89"/>
      <c r="N7" s="89"/>
      <c r="O7" s="89"/>
    </row>
    <row r="8" spans="1:25" ht="18" x14ac:dyDescent="0.25">
      <c r="A8" s="89" t="str">
        <f>INFO!C18</f>
        <v>SCIENCE</v>
      </c>
      <c r="B8" s="89"/>
      <c r="C8" s="89"/>
      <c r="D8" s="89"/>
      <c r="E8" s="89"/>
      <c r="F8" s="89"/>
      <c r="G8" s="89"/>
      <c r="H8" s="89"/>
      <c r="I8" s="89"/>
      <c r="J8" s="89"/>
      <c r="K8" s="89"/>
      <c r="L8" s="89"/>
      <c r="M8" s="89"/>
      <c r="N8" s="89"/>
      <c r="O8" s="89"/>
    </row>
    <row r="9" spans="1:25" ht="6.75" customHeight="1" x14ac:dyDescent="0.25"/>
    <row r="10" spans="1:25" s="9" customFormat="1" ht="15" x14ac:dyDescent="0.25">
      <c r="A10" s="90" t="s">
        <v>1</v>
      </c>
      <c r="B10" s="90"/>
      <c r="C10" s="90"/>
      <c r="D10" s="90"/>
      <c r="E10" s="75" t="s">
        <v>14</v>
      </c>
      <c r="F10" s="10">
        <f>INFO!C30</f>
        <v>10</v>
      </c>
      <c r="G10" s="75" t="s">
        <v>15</v>
      </c>
      <c r="H10" s="10">
        <f>INFO!C32</f>
        <v>10</v>
      </c>
      <c r="I10" s="75"/>
      <c r="J10" s="75"/>
      <c r="K10" s="75"/>
      <c r="M10" s="13"/>
    </row>
    <row r="11" spans="1:25" s="9" customFormat="1" ht="15" x14ac:dyDescent="0.25">
      <c r="A11" s="11"/>
      <c r="B11" s="11"/>
      <c r="C11" s="11"/>
      <c r="D11" s="11"/>
      <c r="E11" s="11"/>
      <c r="F11" s="11"/>
      <c r="G11" s="11"/>
      <c r="H11" s="11"/>
      <c r="I11" s="11"/>
      <c r="J11" s="11"/>
      <c r="K11" s="11"/>
      <c r="L11" s="12"/>
      <c r="M11" s="14"/>
      <c r="N11" s="12"/>
      <c r="O11" s="12"/>
    </row>
    <row r="12" spans="1:25" s="4" customFormat="1" ht="15" customHeight="1" x14ac:dyDescent="0.3">
      <c r="A12" s="99" t="s">
        <v>2</v>
      </c>
      <c r="B12" s="99" t="s">
        <v>6</v>
      </c>
      <c r="C12" s="99" t="s">
        <v>7</v>
      </c>
      <c r="D12" s="99" t="s">
        <v>7</v>
      </c>
      <c r="E12" s="99" t="s">
        <v>12</v>
      </c>
      <c r="F12" s="99"/>
      <c r="G12" s="99"/>
      <c r="H12" s="99"/>
      <c r="I12" s="99"/>
      <c r="J12" s="100" t="s">
        <v>16</v>
      </c>
      <c r="K12" s="101"/>
      <c r="L12" s="102"/>
      <c r="M12" s="99" t="s">
        <v>3</v>
      </c>
      <c r="N12" s="99" t="s">
        <v>27</v>
      </c>
      <c r="O12" s="99" t="s">
        <v>3</v>
      </c>
    </row>
    <row r="13" spans="1:25" s="4" customFormat="1" x14ac:dyDescent="0.3">
      <c r="A13" s="99"/>
      <c r="B13" s="99"/>
      <c r="C13" s="99"/>
      <c r="D13" s="99"/>
      <c r="E13" s="76" t="s">
        <v>8</v>
      </c>
      <c r="F13" s="76" t="s">
        <v>9</v>
      </c>
      <c r="G13" s="76" t="s">
        <v>10</v>
      </c>
      <c r="H13" s="76" t="s">
        <v>11</v>
      </c>
      <c r="I13" s="76" t="s">
        <v>13</v>
      </c>
      <c r="J13" s="103"/>
      <c r="K13" s="104"/>
      <c r="L13" s="105"/>
      <c r="M13" s="99"/>
      <c r="N13" s="99"/>
      <c r="O13" s="99"/>
    </row>
    <row r="14" spans="1:25" x14ac:dyDescent="0.3">
      <c r="A14" s="106">
        <v>1</v>
      </c>
      <c r="B14" s="3" t="s">
        <v>4</v>
      </c>
      <c r="C14" s="7">
        <f>D14</f>
        <v>0</v>
      </c>
      <c r="D14" s="106"/>
      <c r="E14" s="6"/>
      <c r="F14" s="6"/>
      <c r="G14" s="6"/>
      <c r="H14" s="6"/>
      <c r="I14" s="6"/>
      <c r="J14" s="6" t="e">
        <f>HLOOKUP(C14,$E$13:$I$113,2,TRUE)</f>
        <v>#N/A</v>
      </c>
      <c r="K14" s="3" t="e">
        <f>ROUND(J14/$F$10,2)</f>
        <v>#N/A</v>
      </c>
      <c r="L14" s="97" t="e">
        <f>ROUND((K14+K15)/2,2)</f>
        <v>#N/A</v>
      </c>
      <c r="M14" s="94" t="e">
        <f>IF(L14&gt;=0.86,"Very Easy/ Revise",IF(L14&gt;=0.71,"Easy/ Retain",IF(L14&gt;=0.4,"Average/ Retain",IF(L14&gt;=0.15,"Difficult/ Retain",IF(L14&gt;=0,"Very Difficult/ Revise"," ")))))</f>
        <v>#N/A</v>
      </c>
      <c r="N14" s="97" t="e">
        <f>ROUND((K14-K15)/2,2)</f>
        <v>#N/A</v>
      </c>
      <c r="O14" s="94" t="e">
        <f>IF(N14&gt;=0.4,"Very Good Item",IF(N14&gt;=0.3,"Good Item",IF(N14&gt;=0.2,"Subject to Improvement",IF(N14&gt;=-1,"Revise/ Reject"," "))))</f>
        <v>#N/A</v>
      </c>
      <c r="Y14" t="s">
        <v>8</v>
      </c>
    </row>
    <row r="15" spans="1:25" x14ac:dyDescent="0.3">
      <c r="A15" s="106"/>
      <c r="B15" s="3" t="s">
        <v>5</v>
      </c>
      <c r="C15" s="7">
        <f>D14</f>
        <v>0</v>
      </c>
      <c r="D15" s="106"/>
      <c r="E15" s="6"/>
      <c r="F15" s="6"/>
      <c r="G15" s="6"/>
      <c r="H15" s="6"/>
      <c r="I15" s="6"/>
      <c r="J15" s="6" t="e">
        <f>HLOOKUP(C15,$E$13:$I$113,3,TRUE)</f>
        <v>#N/A</v>
      </c>
      <c r="K15" s="3" t="e">
        <f>ROUND(J15/$H$10,2)</f>
        <v>#N/A</v>
      </c>
      <c r="L15" s="98"/>
      <c r="M15" s="95"/>
      <c r="N15" s="98"/>
      <c r="O15" s="95"/>
      <c r="Y15" t="s">
        <v>9</v>
      </c>
    </row>
    <row r="16" spans="1:25" ht="15" customHeight="1" x14ac:dyDescent="0.3">
      <c r="A16" s="106">
        <v>2</v>
      </c>
      <c r="B16" s="3" t="s">
        <v>4</v>
      </c>
      <c r="C16" s="7">
        <f t="shared" ref="C16" si="0">D16</f>
        <v>0</v>
      </c>
      <c r="D16" s="106"/>
      <c r="E16" s="6"/>
      <c r="F16" s="6"/>
      <c r="G16" s="6"/>
      <c r="H16" s="6"/>
      <c r="I16" s="6"/>
      <c r="J16" s="6" t="e">
        <f>HLOOKUP(C16,$E$13:$I$113,4,TRUE)</f>
        <v>#N/A</v>
      </c>
      <c r="K16" s="3" t="e">
        <f t="shared" ref="K16" si="1">ROUND(J16/$F$10,2)</f>
        <v>#N/A</v>
      </c>
      <c r="L16" s="97" t="e">
        <f>ROUND((K16+K17)/2,2)</f>
        <v>#N/A</v>
      </c>
      <c r="M16" s="94" t="e">
        <f t="shared" ref="M16" si="2">IF(L16&gt;=0.86,"Very Easy/ Revise",IF(L16&gt;=0.71,"Easy/ Retain",IF(L16&gt;=0.4,"Average/ Retain",IF(L16&gt;=0.15,"Difficult/ Retain",IF(L16&gt;=0,"Very Difficult/ Revise"," ")))))</f>
        <v>#N/A</v>
      </c>
      <c r="N16" s="97" t="e">
        <f>ROUND((K16-K17)/2,2)</f>
        <v>#N/A</v>
      </c>
      <c r="O16" s="94" t="e">
        <f t="shared" ref="O16" si="3">IF(N16&gt;=0.4,"Very Good Item",IF(N16&gt;=0.3,"Good Item",IF(N16&gt;=0.2,"Subject to Improvement",IF(N16&gt;=-1,"Revise/ Reject"," "))))</f>
        <v>#N/A</v>
      </c>
      <c r="Y16" t="s">
        <v>10</v>
      </c>
    </row>
    <row r="17" spans="1:25" x14ac:dyDescent="0.3">
      <c r="A17" s="106"/>
      <c r="B17" s="3" t="s">
        <v>5</v>
      </c>
      <c r="C17" s="7">
        <f t="shared" ref="C17" si="4">D16</f>
        <v>0</v>
      </c>
      <c r="D17" s="106"/>
      <c r="E17" s="6"/>
      <c r="F17" s="6"/>
      <c r="G17" s="6"/>
      <c r="H17" s="6"/>
      <c r="I17" s="6"/>
      <c r="J17" s="6" t="e">
        <f>HLOOKUP(C17,$E$13:$I$113,5,TRUE)</f>
        <v>#N/A</v>
      </c>
      <c r="K17" s="3" t="e">
        <f t="shared" ref="K17" si="5">ROUND(J17/$H$10,2)</f>
        <v>#N/A</v>
      </c>
      <c r="L17" s="98"/>
      <c r="M17" s="95"/>
      <c r="N17" s="98"/>
      <c r="O17" s="95"/>
      <c r="Y17" t="s">
        <v>11</v>
      </c>
    </row>
    <row r="18" spans="1:25" ht="15" customHeight="1" x14ac:dyDescent="0.3">
      <c r="A18" s="106">
        <v>3</v>
      </c>
      <c r="B18" s="3" t="s">
        <v>4</v>
      </c>
      <c r="C18" s="7">
        <f t="shared" ref="C18" si="6">D18</f>
        <v>0</v>
      </c>
      <c r="D18" s="106"/>
      <c r="E18" s="6"/>
      <c r="F18" s="6"/>
      <c r="G18" s="6"/>
      <c r="H18" s="6"/>
      <c r="I18" s="6"/>
      <c r="J18" s="6" t="e">
        <f>HLOOKUP(C18,$E$13:$I$113,6,TRUE)</f>
        <v>#N/A</v>
      </c>
      <c r="K18" s="3" t="e">
        <f t="shared" ref="K18" si="7">ROUND(J18/$F$10,2)</f>
        <v>#N/A</v>
      </c>
      <c r="L18" s="97" t="e">
        <f t="shared" ref="L18" si="8">ROUND((K18+K19)/2,2)</f>
        <v>#N/A</v>
      </c>
      <c r="M18" s="94" t="e">
        <f t="shared" ref="M18" si="9">IF(L18&gt;=0.86,"Very Easy/ Revise",IF(L18&gt;=0.71,"Easy/ Retain",IF(L18&gt;=0.4,"Average/ Retain",IF(L18&gt;=0.15,"Difficult/ Retain",IF(L18&gt;=0,"Very Difficult/ Revise"," ")))))</f>
        <v>#N/A</v>
      </c>
      <c r="N18" s="97" t="e">
        <f t="shared" ref="N18" si="10">ROUND((K18-K19)/2,2)</f>
        <v>#N/A</v>
      </c>
      <c r="O18" s="94" t="e">
        <f t="shared" ref="O18" si="11">IF(N18&gt;=0.4,"Very Good Item",IF(N18&gt;=0.3,"Good Item",IF(N18&gt;=0.2,"Subject to Improvement",IF(N18&gt;=-1,"Revise/ Reject"," "))))</f>
        <v>#N/A</v>
      </c>
      <c r="Y18" t="s">
        <v>13</v>
      </c>
    </row>
    <row r="19" spans="1:25" x14ac:dyDescent="0.3">
      <c r="A19" s="106"/>
      <c r="B19" s="3" t="s">
        <v>5</v>
      </c>
      <c r="C19" s="7">
        <f t="shared" ref="C19" si="12">D18</f>
        <v>0</v>
      </c>
      <c r="D19" s="106"/>
      <c r="E19" s="6"/>
      <c r="F19" s="6"/>
      <c r="G19" s="6"/>
      <c r="H19" s="6"/>
      <c r="I19" s="6"/>
      <c r="J19" s="6" t="e">
        <f>HLOOKUP(C19,$E$13:$I$113,7,TRUE)</f>
        <v>#N/A</v>
      </c>
      <c r="K19" s="3" t="e">
        <f t="shared" ref="K19" si="13">ROUND(J19/$H$10,2)</f>
        <v>#N/A</v>
      </c>
      <c r="L19" s="98"/>
      <c r="M19" s="95"/>
      <c r="N19" s="98"/>
      <c r="O19" s="95"/>
    </row>
    <row r="20" spans="1:25" ht="15" customHeight="1" x14ac:dyDescent="0.3">
      <c r="A20" s="106">
        <v>4</v>
      </c>
      <c r="B20" s="3" t="s">
        <v>4</v>
      </c>
      <c r="C20" s="7">
        <f t="shared" ref="C20" si="14">D20</f>
        <v>0</v>
      </c>
      <c r="D20" s="106"/>
      <c r="E20" s="6"/>
      <c r="F20" s="6"/>
      <c r="G20" s="6"/>
      <c r="H20" s="6"/>
      <c r="I20" s="6"/>
      <c r="J20" s="6" t="e">
        <f>HLOOKUP(C20,$E$13:$I$113,8,TRUE)</f>
        <v>#N/A</v>
      </c>
      <c r="K20" s="3" t="e">
        <f t="shared" ref="K20" si="15">ROUND(J20/$F$10,2)</f>
        <v>#N/A</v>
      </c>
      <c r="L20" s="97" t="e">
        <f t="shared" ref="L20" si="16">ROUND((K20+K21)/2,2)</f>
        <v>#N/A</v>
      </c>
      <c r="M20" s="94" t="e">
        <f t="shared" ref="M20" si="17">IF(L20&gt;=0.86,"Very Easy/ Revise",IF(L20&gt;=0.71,"Easy/ Retain",IF(L20&gt;=0.4,"Average/ Retain",IF(L20&gt;=0.15,"Difficult/ Retain",IF(L20&gt;=0,"Very Difficult/ Revise"," ")))))</f>
        <v>#N/A</v>
      </c>
      <c r="N20" s="97" t="e">
        <f t="shared" ref="N20" si="18">ROUND((K20-K21)/2,2)</f>
        <v>#N/A</v>
      </c>
      <c r="O20" s="94" t="e">
        <f t="shared" ref="O20" si="19">IF(N20&gt;=0.4,"Very Good Item",IF(N20&gt;=0.3,"Good Item",IF(N20&gt;=0.2,"Subject to Improvement",IF(N20&gt;=-1,"Revise/ Reject"," "))))</f>
        <v>#N/A</v>
      </c>
    </row>
    <row r="21" spans="1:25" x14ac:dyDescent="0.3">
      <c r="A21" s="106"/>
      <c r="B21" s="3" t="s">
        <v>5</v>
      </c>
      <c r="C21" s="7">
        <f t="shared" ref="C21" si="20">D20</f>
        <v>0</v>
      </c>
      <c r="D21" s="106"/>
      <c r="E21" s="6"/>
      <c r="F21" s="6"/>
      <c r="G21" s="6"/>
      <c r="H21" s="6"/>
      <c r="I21" s="6"/>
      <c r="J21" s="6" t="e">
        <f>HLOOKUP(C21,$E$13:$I$113,9,TRUE)</f>
        <v>#N/A</v>
      </c>
      <c r="K21" s="3" t="e">
        <f t="shared" ref="K21" si="21">ROUND(J21/$H$10,2)</f>
        <v>#N/A</v>
      </c>
      <c r="L21" s="98"/>
      <c r="M21" s="95"/>
      <c r="N21" s="98"/>
      <c r="O21" s="95"/>
    </row>
    <row r="22" spans="1:25" ht="15" customHeight="1" x14ac:dyDescent="0.3">
      <c r="A22" s="106">
        <v>5</v>
      </c>
      <c r="B22" s="3" t="s">
        <v>4</v>
      </c>
      <c r="C22" s="7">
        <f t="shared" ref="C22" si="22">D22</f>
        <v>0</v>
      </c>
      <c r="D22" s="106"/>
      <c r="E22" s="6"/>
      <c r="F22" s="6"/>
      <c r="G22" s="6"/>
      <c r="H22" s="6"/>
      <c r="I22" s="6"/>
      <c r="J22" s="6" t="e">
        <f>HLOOKUP(C22,$E$13:$I$113,10,TRUE)</f>
        <v>#N/A</v>
      </c>
      <c r="K22" s="3" t="e">
        <f t="shared" ref="K22" si="23">ROUND(J22/$F$10,2)</f>
        <v>#N/A</v>
      </c>
      <c r="L22" s="97" t="e">
        <f t="shared" ref="L22" si="24">ROUND((K22+K23)/2,2)</f>
        <v>#N/A</v>
      </c>
      <c r="M22" s="94" t="e">
        <f t="shared" ref="M22" si="25">IF(L22&gt;=0.86,"Very Easy/ Revise",IF(L22&gt;=0.71,"Easy/ Retain",IF(L22&gt;=0.4,"Average/ Retain",IF(L22&gt;=0.15,"Difficult/ Retain",IF(L22&gt;=0,"Very Difficult/ Revise"," ")))))</f>
        <v>#N/A</v>
      </c>
      <c r="N22" s="97" t="e">
        <f t="shared" ref="N22" si="26">ROUND((K22-K23)/2,2)</f>
        <v>#N/A</v>
      </c>
      <c r="O22" s="94" t="e">
        <f t="shared" ref="O22" si="27">IF(N22&gt;=0.4,"Very Good Item",IF(N22&gt;=0.3,"Good Item",IF(N22&gt;=0.2,"Subject to Improvement",IF(N22&gt;=-1,"Revise/ Reject"," "))))</f>
        <v>#N/A</v>
      </c>
    </row>
    <row r="23" spans="1:25" x14ac:dyDescent="0.3">
      <c r="A23" s="106"/>
      <c r="B23" s="3" t="s">
        <v>5</v>
      </c>
      <c r="C23" s="7">
        <f t="shared" ref="C23" si="28">D22</f>
        <v>0</v>
      </c>
      <c r="D23" s="106"/>
      <c r="E23" s="6"/>
      <c r="F23" s="6"/>
      <c r="G23" s="6"/>
      <c r="H23" s="6"/>
      <c r="I23" s="6"/>
      <c r="J23" s="6" t="e">
        <f>HLOOKUP(C23,$E$13:$I$113,11,TRUE)</f>
        <v>#N/A</v>
      </c>
      <c r="K23" s="3" t="e">
        <f t="shared" ref="K23" si="29">ROUND(J23/$H$10,2)</f>
        <v>#N/A</v>
      </c>
      <c r="L23" s="98"/>
      <c r="M23" s="95"/>
      <c r="N23" s="98"/>
      <c r="O23" s="95"/>
    </row>
    <row r="24" spans="1:25" x14ac:dyDescent="0.3">
      <c r="A24" s="106">
        <v>6</v>
      </c>
      <c r="B24" s="3" t="s">
        <v>4</v>
      </c>
      <c r="C24" s="7">
        <f t="shared" ref="C24" si="30">D24</f>
        <v>0</v>
      </c>
      <c r="D24" s="106"/>
      <c r="E24" s="6"/>
      <c r="F24" s="6"/>
      <c r="G24" s="6"/>
      <c r="H24" s="6"/>
      <c r="I24" s="6"/>
      <c r="J24" s="6" t="e">
        <f>HLOOKUP(C24,$E$13:$I$113,12,TRUE)</f>
        <v>#N/A</v>
      </c>
      <c r="K24" s="3" t="e">
        <f t="shared" ref="K24" si="31">ROUND(J24/$F$10,2)</f>
        <v>#N/A</v>
      </c>
      <c r="L24" s="97" t="e">
        <f t="shared" ref="L24" si="32">ROUND((K24+K25)/2,2)</f>
        <v>#N/A</v>
      </c>
      <c r="M24" s="94" t="e">
        <f t="shared" ref="M24" si="33">IF(L24&gt;=0.86,"Very Easy/ Revise",IF(L24&gt;=0.71,"Easy/ Retain",IF(L24&gt;=0.4,"Average/ Retain",IF(L24&gt;=0.15,"Difficult/ Retain",IF(L24&gt;=0,"Very Difficult/ Revise"," ")))))</f>
        <v>#N/A</v>
      </c>
      <c r="N24" s="97" t="e">
        <f t="shared" ref="N24" si="34">ROUND((K24-K25)/2,2)</f>
        <v>#N/A</v>
      </c>
      <c r="O24" s="94" t="e">
        <f t="shared" ref="O24" si="35">IF(N24&gt;=0.4,"Very Good Item",IF(N24&gt;=0.3,"Good Item",IF(N24&gt;=0.2,"Subject to Improvement",IF(N24&gt;=-1,"Revise/ Reject"," "))))</f>
        <v>#N/A</v>
      </c>
    </row>
    <row r="25" spans="1:25" x14ac:dyDescent="0.3">
      <c r="A25" s="106"/>
      <c r="B25" s="3" t="s">
        <v>5</v>
      </c>
      <c r="C25" s="7">
        <f t="shared" ref="C25" si="36">D24</f>
        <v>0</v>
      </c>
      <c r="D25" s="106"/>
      <c r="E25" s="6"/>
      <c r="F25" s="6"/>
      <c r="G25" s="6"/>
      <c r="H25" s="6"/>
      <c r="I25" s="6"/>
      <c r="J25" s="6" t="e">
        <f>HLOOKUP(C25,$E$13:$I$113,13,TRUE)</f>
        <v>#N/A</v>
      </c>
      <c r="K25" s="3" t="e">
        <f t="shared" ref="K25" si="37">ROUND(J25/$H$10,2)</f>
        <v>#N/A</v>
      </c>
      <c r="L25" s="98"/>
      <c r="M25" s="95"/>
      <c r="N25" s="98"/>
      <c r="O25" s="95"/>
    </row>
    <row r="26" spans="1:25" ht="15" customHeight="1" x14ac:dyDescent="0.3">
      <c r="A26" s="106">
        <v>7</v>
      </c>
      <c r="B26" s="3" t="s">
        <v>4</v>
      </c>
      <c r="C26" s="7">
        <f t="shared" ref="C26" si="38">D26</f>
        <v>0</v>
      </c>
      <c r="D26" s="106"/>
      <c r="E26" s="6"/>
      <c r="F26" s="6"/>
      <c r="G26" s="6"/>
      <c r="H26" s="6"/>
      <c r="I26" s="6"/>
      <c r="J26" s="6" t="e">
        <f>HLOOKUP(C26,$E$13:$I$113,14,TRUE)</f>
        <v>#N/A</v>
      </c>
      <c r="K26" s="3" t="e">
        <f t="shared" ref="K26" si="39">ROUND(J26/$F$10,2)</f>
        <v>#N/A</v>
      </c>
      <c r="L26" s="97" t="e">
        <f t="shared" ref="L26" si="40">ROUND((K26+K27)/2,2)</f>
        <v>#N/A</v>
      </c>
      <c r="M26" s="94" t="e">
        <f t="shared" ref="M26" si="41">IF(L26&gt;=0.86,"Very Easy/ Revise",IF(L26&gt;=0.71,"Easy/ Retain",IF(L26&gt;=0.4,"Average/ Retain",IF(L26&gt;=0.15,"Difficult/ Retain",IF(L26&gt;=0,"Very Difficult/ Revise"," ")))))</f>
        <v>#N/A</v>
      </c>
      <c r="N26" s="97" t="e">
        <f t="shared" ref="N26" si="42">ROUND((K26-K27)/2,2)</f>
        <v>#N/A</v>
      </c>
      <c r="O26" s="94" t="e">
        <f t="shared" ref="O26" si="43">IF(N26&gt;=0.4,"Very Good Item",IF(N26&gt;=0.3,"Good Item",IF(N26&gt;=0.2,"Subject to Improvement",IF(N26&gt;=-1,"Revise/ Reject"," "))))</f>
        <v>#N/A</v>
      </c>
    </row>
    <row r="27" spans="1:25" x14ac:dyDescent="0.3">
      <c r="A27" s="106"/>
      <c r="B27" s="3" t="s">
        <v>5</v>
      </c>
      <c r="C27" s="7">
        <f t="shared" ref="C27" si="44">D26</f>
        <v>0</v>
      </c>
      <c r="D27" s="106"/>
      <c r="E27" s="6"/>
      <c r="F27" s="6"/>
      <c r="G27" s="6"/>
      <c r="H27" s="6"/>
      <c r="I27" s="6"/>
      <c r="J27" s="6" t="e">
        <f>HLOOKUP(C27,$E$13:$I$113,15,TRUE)</f>
        <v>#N/A</v>
      </c>
      <c r="K27" s="3" t="e">
        <f t="shared" ref="K27" si="45">ROUND(J27/$H$10,2)</f>
        <v>#N/A</v>
      </c>
      <c r="L27" s="98"/>
      <c r="M27" s="95"/>
      <c r="N27" s="98"/>
      <c r="O27" s="95"/>
    </row>
    <row r="28" spans="1:25" ht="15" customHeight="1" x14ac:dyDescent="0.3">
      <c r="A28" s="106">
        <v>8</v>
      </c>
      <c r="B28" s="3" t="s">
        <v>4</v>
      </c>
      <c r="C28" s="7">
        <f t="shared" ref="C28" si="46">D28</f>
        <v>0</v>
      </c>
      <c r="D28" s="106"/>
      <c r="E28" s="6"/>
      <c r="F28" s="6"/>
      <c r="G28" s="6"/>
      <c r="H28" s="6"/>
      <c r="I28" s="6"/>
      <c r="J28" s="6" t="e">
        <f>HLOOKUP(C28,$E$13:$I$113,16,TRUE)</f>
        <v>#N/A</v>
      </c>
      <c r="K28" s="3" t="e">
        <f t="shared" ref="K28" si="47">ROUND(J28/$F$10,2)</f>
        <v>#N/A</v>
      </c>
      <c r="L28" s="97" t="e">
        <f t="shared" ref="L28" si="48">ROUND((K28+K29)/2,2)</f>
        <v>#N/A</v>
      </c>
      <c r="M28" s="94" t="e">
        <f t="shared" ref="M28" si="49">IF(L28&gt;=0.86,"Very Easy/ Revise",IF(L28&gt;=0.71,"Easy/ Retain",IF(L28&gt;=0.4,"Average/ Retain",IF(L28&gt;=0.15,"Difficult/ Retain",IF(L28&gt;=0,"Very Difficult/ Revise"," ")))))</f>
        <v>#N/A</v>
      </c>
      <c r="N28" s="97" t="e">
        <f t="shared" ref="N28" si="50">ROUND((K28-K29)/2,2)</f>
        <v>#N/A</v>
      </c>
      <c r="O28" s="94" t="e">
        <f t="shared" ref="O28" si="51">IF(N28&gt;=0.4,"Very Good Item",IF(N28&gt;=0.3,"Good Item",IF(N28&gt;=0.2,"Subject to Improvement",IF(N28&gt;=-1,"Revise/ Reject"," "))))</f>
        <v>#N/A</v>
      </c>
    </row>
    <row r="29" spans="1:25" x14ac:dyDescent="0.3">
      <c r="A29" s="106"/>
      <c r="B29" s="3" t="s">
        <v>5</v>
      </c>
      <c r="C29" s="7">
        <f t="shared" ref="C29" si="52">D28</f>
        <v>0</v>
      </c>
      <c r="D29" s="106"/>
      <c r="E29" s="6"/>
      <c r="F29" s="6"/>
      <c r="G29" s="6"/>
      <c r="H29" s="6"/>
      <c r="I29" s="6"/>
      <c r="J29" s="6" t="e">
        <f>HLOOKUP(C29,$E$13:$I$113,17,TRUE)</f>
        <v>#N/A</v>
      </c>
      <c r="K29" s="3" t="e">
        <f t="shared" ref="K29" si="53">ROUND(J29/$H$10,2)</f>
        <v>#N/A</v>
      </c>
      <c r="L29" s="98"/>
      <c r="M29" s="95"/>
      <c r="N29" s="98"/>
      <c r="O29" s="95"/>
    </row>
    <row r="30" spans="1:25" ht="15" customHeight="1" x14ac:dyDescent="0.3">
      <c r="A30" s="106">
        <v>9</v>
      </c>
      <c r="B30" s="3" t="s">
        <v>4</v>
      </c>
      <c r="C30" s="7">
        <f t="shared" ref="C30" si="54">D30</f>
        <v>0</v>
      </c>
      <c r="D30" s="106"/>
      <c r="E30" s="6"/>
      <c r="F30" s="6"/>
      <c r="G30" s="6"/>
      <c r="H30" s="6"/>
      <c r="I30" s="6"/>
      <c r="J30" s="6" t="e">
        <f>HLOOKUP(C30,$E$13:$I$113,18,TRUE)</f>
        <v>#N/A</v>
      </c>
      <c r="K30" s="3" t="e">
        <f t="shared" ref="K30" si="55">ROUND(J30/$F$10,2)</f>
        <v>#N/A</v>
      </c>
      <c r="L30" s="97" t="e">
        <f t="shared" ref="L30" si="56">ROUND((K30+K31)/2,2)</f>
        <v>#N/A</v>
      </c>
      <c r="M30" s="94" t="e">
        <f t="shared" ref="M30" si="57">IF(L30&gt;=0.86,"Very Easy/ Revise",IF(L30&gt;=0.71,"Easy/ Retain",IF(L30&gt;=0.4,"Average/ Retain",IF(L30&gt;=0.15,"Difficult/ Retain",IF(L30&gt;=0,"Very Difficult/ Revise"," ")))))</f>
        <v>#N/A</v>
      </c>
      <c r="N30" s="97" t="e">
        <f t="shared" ref="N30" si="58">ROUND((K30-K31)/2,2)</f>
        <v>#N/A</v>
      </c>
      <c r="O30" s="94" t="e">
        <f t="shared" ref="O30" si="59">IF(N30&gt;=0.4,"Very Good Item",IF(N30&gt;=0.3,"Good Item",IF(N30&gt;=0.2,"Subject to Improvement",IF(N30&gt;=-1,"Revise/ Reject"," "))))</f>
        <v>#N/A</v>
      </c>
    </row>
    <row r="31" spans="1:25" x14ac:dyDescent="0.3">
      <c r="A31" s="106"/>
      <c r="B31" s="3" t="s">
        <v>5</v>
      </c>
      <c r="C31" s="7">
        <f t="shared" ref="C31" si="60">D30</f>
        <v>0</v>
      </c>
      <c r="D31" s="106"/>
      <c r="E31" s="6"/>
      <c r="F31" s="6"/>
      <c r="G31" s="6"/>
      <c r="H31" s="6"/>
      <c r="I31" s="6"/>
      <c r="J31" s="6" t="e">
        <f>HLOOKUP(C31,$E$13:$I$113,19,TRUE)</f>
        <v>#N/A</v>
      </c>
      <c r="K31" s="3" t="e">
        <f t="shared" ref="K31" si="61">ROUND(J31/$H$10,2)</f>
        <v>#N/A</v>
      </c>
      <c r="L31" s="98"/>
      <c r="M31" s="95"/>
      <c r="N31" s="98"/>
      <c r="O31" s="95"/>
    </row>
    <row r="32" spans="1:25" ht="15" customHeight="1" x14ac:dyDescent="0.3">
      <c r="A32" s="106">
        <v>10</v>
      </c>
      <c r="B32" s="3" t="s">
        <v>4</v>
      </c>
      <c r="C32" s="7">
        <f t="shared" ref="C32" si="62">D32</f>
        <v>0</v>
      </c>
      <c r="D32" s="106"/>
      <c r="E32" s="6"/>
      <c r="F32" s="6"/>
      <c r="G32" s="6"/>
      <c r="H32" s="6"/>
      <c r="I32" s="6"/>
      <c r="J32" s="6" t="e">
        <f>HLOOKUP(C32,$E$13:$I$113,20,TRUE)</f>
        <v>#N/A</v>
      </c>
      <c r="K32" s="3" t="e">
        <f t="shared" ref="K32" si="63">ROUND(J32/$F$10,2)</f>
        <v>#N/A</v>
      </c>
      <c r="L32" s="97" t="e">
        <f t="shared" ref="L32" si="64">ROUND((K32+K33)/2,2)</f>
        <v>#N/A</v>
      </c>
      <c r="M32" s="94" t="e">
        <f t="shared" ref="M32" si="65">IF(L32&gt;=0.86,"Very Easy/ Revise",IF(L32&gt;=0.71,"Easy/ Retain",IF(L32&gt;=0.4,"Average/ Retain",IF(L32&gt;=0.15,"Difficult/ Retain",IF(L32&gt;=0,"Very Difficult/ Revise"," ")))))</f>
        <v>#N/A</v>
      </c>
      <c r="N32" s="97" t="e">
        <f t="shared" ref="N32" si="66">ROUND((K32-K33)/2,2)</f>
        <v>#N/A</v>
      </c>
      <c r="O32" s="94" t="e">
        <f t="shared" ref="O32" si="67">IF(N32&gt;=0.4,"Very Good Item",IF(N32&gt;=0.3,"Good Item",IF(N32&gt;=0.2,"Subject to Improvement",IF(N32&gt;=-1,"Revise/ Reject"," "))))</f>
        <v>#N/A</v>
      </c>
    </row>
    <row r="33" spans="1:15" x14ac:dyDescent="0.3">
      <c r="A33" s="106"/>
      <c r="B33" s="3" t="s">
        <v>5</v>
      </c>
      <c r="C33" s="7">
        <f t="shared" ref="C33" si="68">D32</f>
        <v>0</v>
      </c>
      <c r="D33" s="106"/>
      <c r="E33" s="6"/>
      <c r="F33" s="6"/>
      <c r="G33" s="6"/>
      <c r="H33" s="6"/>
      <c r="I33" s="6"/>
      <c r="J33" s="6" t="e">
        <f>HLOOKUP(C33,$E$13:$I$113,21,TRUE)</f>
        <v>#N/A</v>
      </c>
      <c r="K33" s="3" t="e">
        <f t="shared" ref="K33" si="69">ROUND(J33/$H$10,2)</f>
        <v>#N/A</v>
      </c>
      <c r="L33" s="98"/>
      <c r="M33" s="95"/>
      <c r="N33" s="98"/>
      <c r="O33" s="95"/>
    </row>
    <row r="34" spans="1:15" ht="15" customHeight="1" x14ac:dyDescent="0.3">
      <c r="A34" s="106">
        <v>11</v>
      </c>
      <c r="B34" s="3" t="s">
        <v>4</v>
      </c>
      <c r="C34" s="7">
        <f t="shared" ref="C34" si="70">D34</f>
        <v>0</v>
      </c>
      <c r="D34" s="106"/>
      <c r="E34" s="6"/>
      <c r="F34" s="6"/>
      <c r="G34" s="6"/>
      <c r="H34" s="6"/>
      <c r="I34" s="6"/>
      <c r="J34" s="6" t="e">
        <f>HLOOKUP(C34,$E$13:$I$113,22,TRUE)</f>
        <v>#N/A</v>
      </c>
      <c r="K34" s="3" t="e">
        <f t="shared" ref="K34" si="71">ROUND(J34/$F$10,2)</f>
        <v>#N/A</v>
      </c>
      <c r="L34" s="97" t="e">
        <f t="shared" ref="L34" si="72">ROUND((K34+K35)/2,2)</f>
        <v>#N/A</v>
      </c>
      <c r="M34" s="94" t="e">
        <f t="shared" ref="M34" si="73">IF(L34&gt;=0.86,"Very Easy/ Revise",IF(L34&gt;=0.71,"Easy/ Retain",IF(L34&gt;=0.4,"Average/ Retain",IF(L34&gt;=0.15,"Difficult/ Retain",IF(L34&gt;=0,"Very Difficult/ Revise"," ")))))</f>
        <v>#N/A</v>
      </c>
      <c r="N34" s="97" t="e">
        <f t="shared" ref="N34" si="74">ROUND((K34-K35)/2,2)</f>
        <v>#N/A</v>
      </c>
      <c r="O34" s="94" t="e">
        <f t="shared" ref="O34" si="75">IF(N34&gt;=0.4,"Very Good Item",IF(N34&gt;=0.3,"Good Item",IF(N34&gt;=0.2,"Subject to Improvement",IF(N34&gt;=-1,"Revise/ Reject"," "))))</f>
        <v>#N/A</v>
      </c>
    </row>
    <row r="35" spans="1:15" x14ac:dyDescent="0.3">
      <c r="A35" s="106"/>
      <c r="B35" s="3" t="s">
        <v>5</v>
      </c>
      <c r="C35" s="7">
        <f t="shared" ref="C35" si="76">D34</f>
        <v>0</v>
      </c>
      <c r="D35" s="106"/>
      <c r="E35" s="6"/>
      <c r="F35" s="6"/>
      <c r="G35" s="6"/>
      <c r="H35" s="6"/>
      <c r="I35" s="6"/>
      <c r="J35" s="6" t="e">
        <f>HLOOKUP(C35,$E$13:$I$113,23,TRUE)</f>
        <v>#N/A</v>
      </c>
      <c r="K35" s="3" t="e">
        <f t="shared" ref="K35" si="77">ROUND(J35/$H$10,2)</f>
        <v>#N/A</v>
      </c>
      <c r="L35" s="98"/>
      <c r="M35" s="95"/>
      <c r="N35" s="98"/>
      <c r="O35" s="95"/>
    </row>
    <row r="36" spans="1:15" ht="15" customHeight="1" x14ac:dyDescent="0.3">
      <c r="A36" s="106">
        <v>12</v>
      </c>
      <c r="B36" s="3" t="s">
        <v>4</v>
      </c>
      <c r="C36" s="7">
        <f t="shared" ref="C36" si="78">D36</f>
        <v>0</v>
      </c>
      <c r="D36" s="106"/>
      <c r="E36" s="6"/>
      <c r="F36" s="6"/>
      <c r="G36" s="6"/>
      <c r="H36" s="6"/>
      <c r="I36" s="6"/>
      <c r="J36" s="6" t="e">
        <f>HLOOKUP(C36,$E$13:$I$113,24,TRUE)</f>
        <v>#N/A</v>
      </c>
      <c r="K36" s="3" t="e">
        <f t="shared" ref="K36" si="79">ROUND(J36/$F$10,2)</f>
        <v>#N/A</v>
      </c>
      <c r="L36" s="97" t="e">
        <f t="shared" ref="L36" si="80">ROUND((K36+K37)/2,2)</f>
        <v>#N/A</v>
      </c>
      <c r="M36" s="94" t="e">
        <f t="shared" ref="M36" si="81">IF(L36&gt;=0.86,"Very Easy/ Revise",IF(L36&gt;=0.71,"Easy/ Retain",IF(L36&gt;=0.4,"Average/ Retain",IF(L36&gt;=0.15,"Difficult/ Retain",IF(L36&gt;=0,"Very Difficult/ Revise"," ")))))</f>
        <v>#N/A</v>
      </c>
      <c r="N36" s="97" t="e">
        <f t="shared" ref="N36" si="82">ROUND((K36-K37)/2,2)</f>
        <v>#N/A</v>
      </c>
      <c r="O36" s="94" t="e">
        <f t="shared" ref="O36" si="83">IF(N36&gt;=0.4,"Very Good Item",IF(N36&gt;=0.3,"Good Item",IF(N36&gt;=0.2,"Subject to Improvement",IF(N36&gt;=-1,"Revise/ Reject"," "))))</f>
        <v>#N/A</v>
      </c>
    </row>
    <row r="37" spans="1:15" x14ac:dyDescent="0.3">
      <c r="A37" s="106"/>
      <c r="B37" s="3" t="s">
        <v>5</v>
      </c>
      <c r="C37" s="7">
        <f t="shared" ref="C37" si="84">D36</f>
        <v>0</v>
      </c>
      <c r="D37" s="106"/>
      <c r="E37" s="6"/>
      <c r="F37" s="6"/>
      <c r="G37" s="6"/>
      <c r="H37" s="6"/>
      <c r="I37" s="6"/>
      <c r="J37" s="6" t="e">
        <f>HLOOKUP(C37,$E$13:$I$113,25,TRUE)</f>
        <v>#N/A</v>
      </c>
      <c r="K37" s="3" t="e">
        <f t="shared" ref="K37" si="85">ROUND(J37/$H$10,2)</f>
        <v>#N/A</v>
      </c>
      <c r="L37" s="98"/>
      <c r="M37" s="95"/>
      <c r="N37" s="98"/>
      <c r="O37" s="95"/>
    </row>
    <row r="38" spans="1:15" x14ac:dyDescent="0.3">
      <c r="A38" s="106">
        <v>13</v>
      </c>
      <c r="B38" s="3" t="s">
        <v>4</v>
      </c>
      <c r="C38" s="7">
        <f t="shared" ref="C38" si="86">D38</f>
        <v>0</v>
      </c>
      <c r="D38" s="106"/>
      <c r="E38" s="6"/>
      <c r="F38" s="6"/>
      <c r="G38" s="6"/>
      <c r="H38" s="6"/>
      <c r="I38" s="6"/>
      <c r="J38" s="6" t="e">
        <f>HLOOKUP(C38,$E$13:$I$113,26,TRUE)</f>
        <v>#N/A</v>
      </c>
      <c r="K38" s="3" t="e">
        <f t="shared" ref="K38" si="87">ROUND(J38/$F$10,2)</f>
        <v>#N/A</v>
      </c>
      <c r="L38" s="97" t="e">
        <f t="shared" ref="L38" si="88">ROUND((K38+K39)/2,2)</f>
        <v>#N/A</v>
      </c>
      <c r="M38" s="94" t="e">
        <f t="shared" ref="M38" si="89">IF(L38&gt;=0.86,"Very Easy/ Revise",IF(L38&gt;=0.71,"Easy/ Retain",IF(L38&gt;=0.4,"Average/ Retain",IF(L38&gt;=0.15,"Difficult/ Retain",IF(L38&gt;=0,"Very Difficult/ Revise"," ")))))</f>
        <v>#N/A</v>
      </c>
      <c r="N38" s="97" t="e">
        <f t="shared" ref="N38" si="90">ROUND((K38-K39)/2,2)</f>
        <v>#N/A</v>
      </c>
      <c r="O38" s="94" t="e">
        <f t="shared" ref="O38" si="91">IF(N38&gt;=0.4,"Very Good Item",IF(N38&gt;=0.3,"Good Item",IF(N38&gt;=0.2,"Subject to Improvement",IF(N38&gt;=-1,"Revise/ Reject"," "))))</f>
        <v>#N/A</v>
      </c>
    </row>
    <row r="39" spans="1:15" x14ac:dyDescent="0.3">
      <c r="A39" s="106"/>
      <c r="B39" s="3" t="s">
        <v>5</v>
      </c>
      <c r="C39" s="7">
        <f t="shared" ref="C39" si="92">D38</f>
        <v>0</v>
      </c>
      <c r="D39" s="106"/>
      <c r="E39" s="6"/>
      <c r="F39" s="6"/>
      <c r="G39" s="6"/>
      <c r="H39" s="6"/>
      <c r="I39" s="6"/>
      <c r="J39" s="6" t="e">
        <f>HLOOKUP(C39,$E$13:$I$113,27,TRUE)</f>
        <v>#N/A</v>
      </c>
      <c r="K39" s="3" t="e">
        <f t="shared" ref="K39" si="93">ROUND(J39/$H$10,2)</f>
        <v>#N/A</v>
      </c>
      <c r="L39" s="98"/>
      <c r="M39" s="95"/>
      <c r="N39" s="98"/>
      <c r="O39" s="95"/>
    </row>
    <row r="40" spans="1:15" ht="15" customHeight="1" x14ac:dyDescent="0.3">
      <c r="A40" s="106">
        <v>14</v>
      </c>
      <c r="B40" s="3" t="s">
        <v>4</v>
      </c>
      <c r="C40" s="7">
        <f t="shared" ref="C40" si="94">D40</f>
        <v>0</v>
      </c>
      <c r="D40" s="106"/>
      <c r="E40" s="6"/>
      <c r="F40" s="6"/>
      <c r="G40" s="6"/>
      <c r="H40" s="6"/>
      <c r="I40" s="6"/>
      <c r="J40" s="6" t="e">
        <f>HLOOKUP(C40,$E$13:$I$113,28,TRUE)</f>
        <v>#N/A</v>
      </c>
      <c r="K40" s="3" t="e">
        <f t="shared" ref="K40" si="95">ROUND(J40/$F$10,2)</f>
        <v>#N/A</v>
      </c>
      <c r="L40" s="97" t="e">
        <f t="shared" ref="L40" si="96">ROUND((K40+K41)/2,2)</f>
        <v>#N/A</v>
      </c>
      <c r="M40" s="94" t="e">
        <f t="shared" ref="M40" si="97">IF(L40&gt;=0.86,"Very Easy/ Revise",IF(L40&gt;=0.71,"Easy/ Retain",IF(L40&gt;=0.4,"Average/ Retain",IF(L40&gt;=0.15,"Difficult/ Retain",IF(L40&gt;=0,"Very Difficult/ Revise"," ")))))</f>
        <v>#N/A</v>
      </c>
      <c r="N40" s="97" t="e">
        <f t="shared" ref="N40" si="98">ROUND((K40-K41)/2,2)</f>
        <v>#N/A</v>
      </c>
      <c r="O40" s="94" t="e">
        <f t="shared" ref="O40" si="99">IF(N40&gt;=0.4,"Very Good Item",IF(N40&gt;=0.3,"Good Item",IF(N40&gt;=0.2,"Subject to Improvement",IF(N40&gt;=-1,"Revise/ Reject"," "))))</f>
        <v>#N/A</v>
      </c>
    </row>
    <row r="41" spans="1:15" x14ac:dyDescent="0.3">
      <c r="A41" s="106"/>
      <c r="B41" s="3" t="s">
        <v>5</v>
      </c>
      <c r="C41" s="7">
        <f t="shared" ref="C41" si="100">D40</f>
        <v>0</v>
      </c>
      <c r="D41" s="106"/>
      <c r="E41" s="6"/>
      <c r="F41" s="6"/>
      <c r="G41" s="6"/>
      <c r="H41" s="6"/>
      <c r="I41" s="6"/>
      <c r="J41" s="6" t="e">
        <f>HLOOKUP(C41,$E$13:$I$113,29,TRUE)</f>
        <v>#N/A</v>
      </c>
      <c r="K41" s="3" t="e">
        <f t="shared" ref="K41" si="101">ROUND(J41/$H$10,2)</f>
        <v>#N/A</v>
      </c>
      <c r="L41" s="98"/>
      <c r="M41" s="95"/>
      <c r="N41" s="98"/>
      <c r="O41" s="95"/>
    </row>
    <row r="42" spans="1:15" ht="15" customHeight="1" x14ac:dyDescent="0.3">
      <c r="A42" s="106">
        <v>15</v>
      </c>
      <c r="B42" s="3" t="s">
        <v>4</v>
      </c>
      <c r="C42" s="7">
        <f t="shared" ref="C42" si="102">D42</f>
        <v>0</v>
      </c>
      <c r="D42" s="106"/>
      <c r="E42" s="6"/>
      <c r="F42" s="6"/>
      <c r="G42" s="6"/>
      <c r="H42" s="6"/>
      <c r="I42" s="6"/>
      <c r="J42" s="6" t="e">
        <f>HLOOKUP(C42,$E$13:$I$113,30,TRUE)</f>
        <v>#N/A</v>
      </c>
      <c r="K42" s="3" t="e">
        <f t="shared" ref="K42" si="103">ROUND(J42/$F$10,2)</f>
        <v>#N/A</v>
      </c>
      <c r="L42" s="97" t="e">
        <f t="shared" ref="L42" si="104">ROUND((K42+K43)/2,2)</f>
        <v>#N/A</v>
      </c>
      <c r="M42" s="94" t="e">
        <f t="shared" ref="M42" si="105">IF(L42&gt;=0.86,"Very Easy/ Revise",IF(L42&gt;=0.71,"Easy/ Retain",IF(L42&gt;=0.4,"Average/ Retain",IF(L42&gt;=0.15,"Difficult/ Retain",IF(L42&gt;=0,"Very Difficult/ Revise"," ")))))</f>
        <v>#N/A</v>
      </c>
      <c r="N42" s="97" t="e">
        <f t="shared" ref="N42" si="106">ROUND((K42-K43)/2,2)</f>
        <v>#N/A</v>
      </c>
      <c r="O42" s="94" t="e">
        <f t="shared" ref="O42" si="107">IF(N42&gt;=0.4,"Very Good Item",IF(N42&gt;=0.3,"Good Item",IF(N42&gt;=0.2,"Subject to Improvement",IF(N42&gt;=-1,"Revise/ Reject"," "))))</f>
        <v>#N/A</v>
      </c>
    </row>
    <row r="43" spans="1:15" x14ac:dyDescent="0.3">
      <c r="A43" s="106"/>
      <c r="B43" s="3" t="s">
        <v>5</v>
      </c>
      <c r="C43" s="7">
        <f t="shared" ref="C43" si="108">D42</f>
        <v>0</v>
      </c>
      <c r="D43" s="106"/>
      <c r="E43" s="6"/>
      <c r="F43" s="6"/>
      <c r="G43" s="6"/>
      <c r="H43" s="6"/>
      <c r="I43" s="6"/>
      <c r="J43" s="6" t="e">
        <f>HLOOKUP(C43,$E$13:$I$113,31,TRUE)</f>
        <v>#N/A</v>
      </c>
      <c r="K43" s="3" t="e">
        <f t="shared" ref="K43" si="109">ROUND(J43/$H$10,2)</f>
        <v>#N/A</v>
      </c>
      <c r="L43" s="98"/>
      <c r="M43" s="95"/>
      <c r="N43" s="98"/>
      <c r="O43" s="95"/>
    </row>
    <row r="44" spans="1:15" x14ac:dyDescent="0.3">
      <c r="A44" s="106">
        <v>16</v>
      </c>
      <c r="B44" s="3" t="s">
        <v>4</v>
      </c>
      <c r="C44" s="7">
        <f t="shared" ref="C44" si="110">D44</f>
        <v>0</v>
      </c>
      <c r="D44" s="106"/>
      <c r="E44" s="6"/>
      <c r="F44" s="6"/>
      <c r="G44" s="6"/>
      <c r="H44" s="6"/>
      <c r="I44" s="6"/>
      <c r="J44" s="6" t="e">
        <f>HLOOKUP(C44,$E$13:$I$113,32,TRUE)</f>
        <v>#N/A</v>
      </c>
      <c r="K44" s="3" t="e">
        <f t="shared" ref="K44" si="111">ROUND(J44/$F$10,2)</f>
        <v>#N/A</v>
      </c>
      <c r="L44" s="97" t="e">
        <f t="shared" ref="L44" si="112">ROUND((K44+K45)/2,2)</f>
        <v>#N/A</v>
      </c>
      <c r="M44" s="94" t="e">
        <f t="shared" ref="M44" si="113">IF(L44&gt;=0.86,"Very Easy/ Revise",IF(L44&gt;=0.71,"Easy/ Retain",IF(L44&gt;=0.4,"Average/ Retain",IF(L44&gt;=0.15,"Difficult/ Retain",IF(L44&gt;=0,"Very Difficult/ Revise"," ")))))</f>
        <v>#N/A</v>
      </c>
      <c r="N44" s="97" t="e">
        <f t="shared" ref="N44" si="114">ROUND((K44-K45)/2,2)</f>
        <v>#N/A</v>
      </c>
      <c r="O44" s="94" t="e">
        <f t="shared" ref="O44" si="115">IF(N44&gt;=0.4,"Very Good Item",IF(N44&gt;=0.3,"Good Item",IF(N44&gt;=0.2,"Subject to Improvement",IF(N44&gt;=-1,"Revise/ Reject"," "))))</f>
        <v>#N/A</v>
      </c>
    </row>
    <row r="45" spans="1:15" x14ac:dyDescent="0.3">
      <c r="A45" s="106"/>
      <c r="B45" s="3" t="s">
        <v>5</v>
      </c>
      <c r="C45" s="7">
        <f t="shared" ref="C45" si="116">D44</f>
        <v>0</v>
      </c>
      <c r="D45" s="106"/>
      <c r="E45" s="6"/>
      <c r="F45" s="6"/>
      <c r="G45" s="6"/>
      <c r="H45" s="6"/>
      <c r="I45" s="6"/>
      <c r="J45" s="6" t="e">
        <f>HLOOKUP(C45,$E$13:$I$113,33,TRUE)</f>
        <v>#N/A</v>
      </c>
      <c r="K45" s="3" t="e">
        <f t="shared" ref="K45" si="117">ROUND(J45/$H$10,2)</f>
        <v>#N/A</v>
      </c>
      <c r="L45" s="98"/>
      <c r="M45" s="95"/>
      <c r="N45" s="98"/>
      <c r="O45" s="95"/>
    </row>
    <row r="46" spans="1:15" ht="15" customHeight="1" x14ac:dyDescent="0.3">
      <c r="A46" s="106">
        <v>17</v>
      </c>
      <c r="B46" s="3" t="s">
        <v>4</v>
      </c>
      <c r="C46" s="7">
        <f t="shared" ref="C46" si="118">D46</f>
        <v>0</v>
      </c>
      <c r="D46" s="106"/>
      <c r="E46" s="6"/>
      <c r="F46" s="6"/>
      <c r="G46" s="6"/>
      <c r="H46" s="6"/>
      <c r="I46" s="6"/>
      <c r="J46" s="6" t="e">
        <f>HLOOKUP(C46,$E$13:$I$113,34,TRUE)</f>
        <v>#N/A</v>
      </c>
      <c r="K46" s="3" t="e">
        <f t="shared" ref="K46" si="119">ROUND(J46/$F$10,2)</f>
        <v>#N/A</v>
      </c>
      <c r="L46" s="97" t="e">
        <f t="shared" ref="L46" si="120">ROUND((K46+K47)/2,2)</f>
        <v>#N/A</v>
      </c>
      <c r="M46" s="94" t="e">
        <f t="shared" ref="M46" si="121">IF(L46&gt;=0.86,"Very Easy/ Revise",IF(L46&gt;=0.71,"Easy/ Retain",IF(L46&gt;=0.4,"Average/ Retain",IF(L46&gt;=0.15,"Difficult/ Retain",IF(L46&gt;=0,"Very Difficult/ Revise"," ")))))</f>
        <v>#N/A</v>
      </c>
      <c r="N46" s="97" t="e">
        <f t="shared" ref="N46" si="122">ROUND((K46-K47)/2,2)</f>
        <v>#N/A</v>
      </c>
      <c r="O46" s="94" t="e">
        <f t="shared" ref="O46" si="123">IF(N46&gt;=0.4,"Very Good Item",IF(N46&gt;=0.3,"Good Item",IF(N46&gt;=0.2,"Subject to Improvement",IF(N46&gt;=-1,"Revise/ Reject"," "))))</f>
        <v>#N/A</v>
      </c>
    </row>
    <row r="47" spans="1:15" x14ac:dyDescent="0.3">
      <c r="A47" s="106"/>
      <c r="B47" s="3" t="s">
        <v>5</v>
      </c>
      <c r="C47" s="7">
        <f t="shared" ref="C47" si="124">D46</f>
        <v>0</v>
      </c>
      <c r="D47" s="106"/>
      <c r="E47" s="6"/>
      <c r="F47" s="6"/>
      <c r="G47" s="6"/>
      <c r="H47" s="6"/>
      <c r="I47" s="6"/>
      <c r="J47" s="6" t="e">
        <f>HLOOKUP(C47,$E$13:$I$113,35,TRUE)</f>
        <v>#N/A</v>
      </c>
      <c r="K47" s="3" t="e">
        <f t="shared" ref="K47" si="125">ROUND(J47/$H$10,2)</f>
        <v>#N/A</v>
      </c>
      <c r="L47" s="98"/>
      <c r="M47" s="95"/>
      <c r="N47" s="98"/>
      <c r="O47" s="95"/>
    </row>
    <row r="48" spans="1:15" ht="15" customHeight="1" x14ac:dyDescent="0.3">
      <c r="A48" s="106">
        <v>18</v>
      </c>
      <c r="B48" s="3" t="s">
        <v>4</v>
      </c>
      <c r="C48" s="7">
        <f t="shared" ref="C48" si="126">D48</f>
        <v>0</v>
      </c>
      <c r="D48" s="106"/>
      <c r="E48" s="6"/>
      <c r="F48" s="6"/>
      <c r="G48" s="6"/>
      <c r="H48" s="6"/>
      <c r="I48" s="6"/>
      <c r="J48" s="6" t="e">
        <f>HLOOKUP(C48,$E$13:$I$113,36,TRUE)</f>
        <v>#N/A</v>
      </c>
      <c r="K48" s="3" t="e">
        <f t="shared" ref="K48" si="127">ROUND(J48/$F$10,2)</f>
        <v>#N/A</v>
      </c>
      <c r="L48" s="97" t="e">
        <f t="shared" ref="L48" si="128">ROUND((K48+K49)/2,2)</f>
        <v>#N/A</v>
      </c>
      <c r="M48" s="94" t="e">
        <f t="shared" ref="M48" si="129">IF(L48&gt;=0.86,"Very Easy/ Revise",IF(L48&gt;=0.71,"Easy/ Retain",IF(L48&gt;=0.4,"Average/ Retain",IF(L48&gt;=0.15,"Difficult/ Retain",IF(L48&gt;=0,"Very Difficult/ Revise"," ")))))</f>
        <v>#N/A</v>
      </c>
      <c r="N48" s="97" t="e">
        <f t="shared" ref="N48" si="130">ROUND((K48-K49)/2,2)</f>
        <v>#N/A</v>
      </c>
      <c r="O48" s="94" t="e">
        <f t="shared" ref="O48" si="131">IF(N48&gt;=0.4,"Very Good Item",IF(N48&gt;=0.3,"Good Item",IF(N48&gt;=0.2,"Subject to Improvement",IF(N48&gt;=-1,"Revise/ Reject"," "))))</f>
        <v>#N/A</v>
      </c>
    </row>
    <row r="49" spans="1:15" x14ac:dyDescent="0.3">
      <c r="A49" s="106"/>
      <c r="B49" s="3" t="s">
        <v>5</v>
      </c>
      <c r="C49" s="7">
        <f t="shared" ref="C49" si="132">D48</f>
        <v>0</v>
      </c>
      <c r="D49" s="106"/>
      <c r="E49" s="6"/>
      <c r="F49" s="6"/>
      <c r="G49" s="6"/>
      <c r="H49" s="6"/>
      <c r="I49" s="6"/>
      <c r="J49" s="6" t="e">
        <f>HLOOKUP(C49,$E$13:$I$113,37,TRUE)</f>
        <v>#N/A</v>
      </c>
      <c r="K49" s="3" t="e">
        <f t="shared" ref="K49" si="133">ROUND(J49/$H$10,2)</f>
        <v>#N/A</v>
      </c>
      <c r="L49" s="98"/>
      <c r="M49" s="95"/>
      <c r="N49" s="98"/>
      <c r="O49" s="95"/>
    </row>
    <row r="50" spans="1:15" x14ac:dyDescent="0.3">
      <c r="A50" s="106">
        <v>19</v>
      </c>
      <c r="B50" s="3" t="s">
        <v>4</v>
      </c>
      <c r="C50" s="7">
        <f t="shared" ref="C50" si="134">D50</f>
        <v>0</v>
      </c>
      <c r="D50" s="106"/>
      <c r="E50" s="6"/>
      <c r="F50" s="6"/>
      <c r="G50" s="6"/>
      <c r="H50" s="6"/>
      <c r="I50" s="6"/>
      <c r="J50" s="6" t="e">
        <f>HLOOKUP(C50,$E$13:$I$113,38,TRUE)</f>
        <v>#N/A</v>
      </c>
      <c r="K50" s="3" t="e">
        <f t="shared" ref="K50" si="135">ROUND(J50/$F$10,2)</f>
        <v>#N/A</v>
      </c>
      <c r="L50" s="97" t="e">
        <f t="shared" ref="L50" si="136">ROUND((K50+K51)/2,2)</f>
        <v>#N/A</v>
      </c>
      <c r="M50" s="94" t="e">
        <f t="shared" ref="M50" si="137">IF(L50&gt;=0.86,"Very Easy/ Revise",IF(L50&gt;=0.71,"Easy/ Retain",IF(L50&gt;=0.4,"Average/ Retain",IF(L50&gt;=0.15,"Difficult/ Retain",IF(L50&gt;=0,"Very Difficult/ Revise"," ")))))</f>
        <v>#N/A</v>
      </c>
      <c r="N50" s="97" t="e">
        <f t="shared" ref="N50" si="138">ROUND((K50-K51)/2,2)</f>
        <v>#N/A</v>
      </c>
      <c r="O50" s="94" t="e">
        <f t="shared" ref="O50" si="139">IF(N50&gt;=0.4,"Very Good Item",IF(N50&gt;=0.3,"Good Item",IF(N50&gt;=0.2,"Subject to Improvement",IF(N50&gt;=-1,"Revise/ Reject"," "))))</f>
        <v>#N/A</v>
      </c>
    </row>
    <row r="51" spans="1:15" x14ac:dyDescent="0.3">
      <c r="A51" s="106"/>
      <c r="B51" s="3" t="s">
        <v>5</v>
      </c>
      <c r="C51" s="7">
        <f t="shared" ref="C51" si="140">D50</f>
        <v>0</v>
      </c>
      <c r="D51" s="106"/>
      <c r="E51" s="6"/>
      <c r="F51" s="6"/>
      <c r="G51" s="6"/>
      <c r="H51" s="6"/>
      <c r="I51" s="6"/>
      <c r="J51" s="6" t="e">
        <f>HLOOKUP(C51,$E$13:$I$113,39,TRUE)</f>
        <v>#N/A</v>
      </c>
      <c r="K51" s="3" t="e">
        <f t="shared" ref="K51" si="141">ROUND(J51/$H$10,2)</f>
        <v>#N/A</v>
      </c>
      <c r="L51" s="98"/>
      <c r="M51" s="95"/>
      <c r="N51" s="98"/>
      <c r="O51" s="95"/>
    </row>
    <row r="52" spans="1:15" ht="15" customHeight="1" x14ac:dyDescent="0.3">
      <c r="A52" s="106">
        <v>20</v>
      </c>
      <c r="B52" s="3" t="s">
        <v>4</v>
      </c>
      <c r="C52" s="7">
        <f t="shared" ref="C52" si="142">D52</f>
        <v>0</v>
      </c>
      <c r="D52" s="106"/>
      <c r="E52" s="6"/>
      <c r="F52" s="6"/>
      <c r="G52" s="6"/>
      <c r="H52" s="6"/>
      <c r="I52" s="6"/>
      <c r="J52" s="6" t="e">
        <f>HLOOKUP(C52,$E$13:$I$113,40,TRUE)</f>
        <v>#N/A</v>
      </c>
      <c r="K52" s="3" t="e">
        <f t="shared" ref="K52" si="143">ROUND(J52/$F$10,2)</f>
        <v>#N/A</v>
      </c>
      <c r="L52" s="97" t="e">
        <f t="shared" ref="L52" si="144">ROUND((K52+K53)/2,2)</f>
        <v>#N/A</v>
      </c>
      <c r="M52" s="94" t="e">
        <f t="shared" ref="M52" si="145">IF(L52&gt;=0.86,"Very Easy/ Revise",IF(L52&gt;=0.71,"Easy/ Retain",IF(L52&gt;=0.4,"Average/ Retain",IF(L52&gt;=0.15,"Difficult/ Retain",IF(L52&gt;=0,"Very Difficult/ Revise"," ")))))</f>
        <v>#N/A</v>
      </c>
      <c r="N52" s="97" t="e">
        <f t="shared" ref="N52" si="146">ROUND((K52-K53)/2,2)</f>
        <v>#N/A</v>
      </c>
      <c r="O52" s="94" t="e">
        <f t="shared" ref="O52" si="147">IF(N52&gt;=0.4,"Very Good Item",IF(N52&gt;=0.3,"Good Item",IF(N52&gt;=0.2,"Subject to Improvement",IF(N52&gt;=-1,"Revise/ Reject"," "))))</f>
        <v>#N/A</v>
      </c>
    </row>
    <row r="53" spans="1:15" x14ac:dyDescent="0.3">
      <c r="A53" s="106"/>
      <c r="B53" s="3" t="s">
        <v>5</v>
      </c>
      <c r="C53" s="7">
        <f t="shared" ref="C53" si="148">D52</f>
        <v>0</v>
      </c>
      <c r="D53" s="106"/>
      <c r="E53" s="6"/>
      <c r="F53" s="6"/>
      <c r="G53" s="6"/>
      <c r="H53" s="6"/>
      <c r="I53" s="6"/>
      <c r="J53" s="6" t="e">
        <f>HLOOKUP(C53,$E$13:$I$113,41,TRUE)</f>
        <v>#N/A</v>
      </c>
      <c r="K53" s="3" t="e">
        <f t="shared" ref="K53" si="149">ROUND(J53/$H$10,2)</f>
        <v>#N/A</v>
      </c>
      <c r="L53" s="98"/>
      <c r="M53" s="95"/>
      <c r="N53" s="98"/>
      <c r="O53" s="95"/>
    </row>
    <row r="54" spans="1:15" ht="15" customHeight="1" x14ac:dyDescent="0.3">
      <c r="A54" s="106">
        <v>21</v>
      </c>
      <c r="B54" s="3" t="s">
        <v>4</v>
      </c>
      <c r="C54" s="7">
        <f t="shared" ref="C54" si="150">D54</f>
        <v>0</v>
      </c>
      <c r="D54" s="106"/>
      <c r="E54" s="6"/>
      <c r="F54" s="6"/>
      <c r="G54" s="6"/>
      <c r="H54" s="6"/>
      <c r="I54" s="6"/>
      <c r="J54" s="6" t="e">
        <f>HLOOKUP(C54,$E$13:$I$113,42,TRUE)</f>
        <v>#N/A</v>
      </c>
      <c r="K54" s="3" t="e">
        <f t="shared" ref="K54" si="151">ROUND(J54/$F$10,2)</f>
        <v>#N/A</v>
      </c>
      <c r="L54" s="97" t="e">
        <f t="shared" ref="L54" si="152">ROUND((K54+K55)/2,2)</f>
        <v>#N/A</v>
      </c>
      <c r="M54" s="94" t="e">
        <f t="shared" ref="M54" si="153">IF(L54&gt;=0.86,"Very Easy/ Revise",IF(L54&gt;=0.71,"Easy/ Retain",IF(L54&gt;=0.4,"Average/ Retain",IF(L54&gt;=0.15,"Difficult/ Retain",IF(L54&gt;=0,"Very Difficult/ Revise"," ")))))</f>
        <v>#N/A</v>
      </c>
      <c r="N54" s="97" t="e">
        <f t="shared" ref="N54" si="154">ROUND((K54-K55)/2,2)</f>
        <v>#N/A</v>
      </c>
      <c r="O54" s="94" t="e">
        <f t="shared" ref="O54" si="155">IF(N54&gt;=0.4,"Very Good Item",IF(N54&gt;=0.3,"Good Item",IF(N54&gt;=0.2,"Subject to Improvement",IF(N54&gt;=-1,"Revise/ Reject"," "))))</f>
        <v>#N/A</v>
      </c>
    </row>
    <row r="55" spans="1:15" x14ac:dyDescent="0.3">
      <c r="A55" s="106"/>
      <c r="B55" s="3" t="s">
        <v>5</v>
      </c>
      <c r="C55" s="7">
        <f t="shared" ref="C55" si="156">D54</f>
        <v>0</v>
      </c>
      <c r="D55" s="106"/>
      <c r="E55" s="6"/>
      <c r="F55" s="6"/>
      <c r="G55" s="6"/>
      <c r="H55" s="6"/>
      <c r="I55" s="6"/>
      <c r="J55" s="6" t="e">
        <f>HLOOKUP(C55,$E$13:$I$113,43,TRUE)</f>
        <v>#N/A</v>
      </c>
      <c r="K55" s="3" t="e">
        <f t="shared" ref="K55" si="157">ROUND(J55/$H$10,2)</f>
        <v>#N/A</v>
      </c>
      <c r="L55" s="98"/>
      <c r="M55" s="95"/>
      <c r="N55" s="98"/>
      <c r="O55" s="95"/>
    </row>
    <row r="56" spans="1:15" ht="15" customHeight="1" x14ac:dyDescent="0.3">
      <c r="A56" s="106">
        <v>22</v>
      </c>
      <c r="B56" s="3" t="s">
        <v>4</v>
      </c>
      <c r="C56" s="7">
        <f t="shared" ref="C56" si="158">D56</f>
        <v>0</v>
      </c>
      <c r="D56" s="106"/>
      <c r="E56" s="6"/>
      <c r="F56" s="6"/>
      <c r="G56" s="6"/>
      <c r="H56" s="6"/>
      <c r="I56" s="6"/>
      <c r="J56" s="6" t="e">
        <f>HLOOKUP(C56,$E$13:$I$113,44,TRUE)</f>
        <v>#N/A</v>
      </c>
      <c r="K56" s="3" t="e">
        <f t="shared" ref="K56" si="159">ROUND(J56/$F$10,2)</f>
        <v>#N/A</v>
      </c>
      <c r="L56" s="97" t="e">
        <f t="shared" ref="L56" si="160">ROUND((K56+K57)/2,2)</f>
        <v>#N/A</v>
      </c>
      <c r="M56" s="94" t="e">
        <f t="shared" ref="M56" si="161">IF(L56&gt;=0.86,"Very Easy/ Revise",IF(L56&gt;=0.71,"Easy/ Retain",IF(L56&gt;=0.4,"Average/ Retain",IF(L56&gt;=0.15,"Difficult/ Retain",IF(L56&gt;=0,"Very Difficult/ Revise"," ")))))</f>
        <v>#N/A</v>
      </c>
      <c r="N56" s="97" t="e">
        <f t="shared" ref="N56" si="162">ROUND((K56-K57)/2,2)</f>
        <v>#N/A</v>
      </c>
      <c r="O56" s="94" t="e">
        <f t="shared" ref="O56" si="163">IF(N56&gt;=0.4,"Very Good Item",IF(N56&gt;=0.3,"Good Item",IF(N56&gt;=0.2,"Subject to Improvement",IF(N56&gt;=-1,"Revise/ Reject"," "))))</f>
        <v>#N/A</v>
      </c>
    </row>
    <row r="57" spans="1:15" x14ac:dyDescent="0.3">
      <c r="A57" s="106"/>
      <c r="B57" s="3" t="s">
        <v>5</v>
      </c>
      <c r="C57" s="7">
        <f t="shared" ref="C57" si="164">D56</f>
        <v>0</v>
      </c>
      <c r="D57" s="106"/>
      <c r="E57" s="6"/>
      <c r="F57" s="6"/>
      <c r="G57" s="6"/>
      <c r="H57" s="6"/>
      <c r="I57" s="6"/>
      <c r="J57" s="6" t="e">
        <f>HLOOKUP(C57,$E$13:$I$113,45,TRUE)</f>
        <v>#N/A</v>
      </c>
      <c r="K57" s="3" t="e">
        <f t="shared" ref="K57" si="165">ROUND(J57/$H$10,2)</f>
        <v>#N/A</v>
      </c>
      <c r="L57" s="98"/>
      <c r="M57" s="95"/>
      <c r="N57" s="98"/>
      <c r="O57" s="95"/>
    </row>
    <row r="58" spans="1:15" ht="15" customHeight="1" x14ac:dyDescent="0.3">
      <c r="A58" s="106">
        <v>23</v>
      </c>
      <c r="B58" s="3" t="s">
        <v>4</v>
      </c>
      <c r="C58" s="7">
        <f t="shared" ref="C58" si="166">D58</f>
        <v>0</v>
      </c>
      <c r="D58" s="106"/>
      <c r="E58" s="6"/>
      <c r="F58" s="6"/>
      <c r="G58" s="6"/>
      <c r="H58" s="6"/>
      <c r="I58" s="6"/>
      <c r="J58" s="6" t="e">
        <f>HLOOKUP(C58,$E$13:$I$113,46,TRUE)</f>
        <v>#N/A</v>
      </c>
      <c r="K58" s="3" t="e">
        <f t="shared" ref="K58" si="167">ROUND(J58/$F$10,2)</f>
        <v>#N/A</v>
      </c>
      <c r="L58" s="97" t="e">
        <f t="shared" ref="L58" si="168">ROUND((K58+K59)/2,2)</f>
        <v>#N/A</v>
      </c>
      <c r="M58" s="94" t="e">
        <f t="shared" ref="M58" si="169">IF(L58&gt;=0.86,"Very Easy/ Revise",IF(L58&gt;=0.71,"Easy/ Retain",IF(L58&gt;=0.4,"Average/ Retain",IF(L58&gt;=0.15,"Difficult/ Retain",IF(L58&gt;=0,"Very Difficult/ Revise"," ")))))</f>
        <v>#N/A</v>
      </c>
      <c r="N58" s="97" t="e">
        <f t="shared" ref="N58" si="170">ROUND((K58-K59)/2,2)</f>
        <v>#N/A</v>
      </c>
      <c r="O58" s="94" t="e">
        <f t="shared" ref="O58" si="171">IF(N58&gt;=0.4,"Very Good Item",IF(N58&gt;=0.3,"Good Item",IF(N58&gt;=0.2,"Subject to Improvement",IF(N58&gt;=-1,"Revise/ Reject"," "))))</f>
        <v>#N/A</v>
      </c>
    </row>
    <row r="59" spans="1:15" x14ac:dyDescent="0.3">
      <c r="A59" s="106"/>
      <c r="B59" s="3" t="s">
        <v>5</v>
      </c>
      <c r="C59" s="7">
        <f t="shared" ref="C59" si="172">D58</f>
        <v>0</v>
      </c>
      <c r="D59" s="106"/>
      <c r="E59" s="6"/>
      <c r="F59" s="6"/>
      <c r="G59" s="6"/>
      <c r="H59" s="6"/>
      <c r="I59" s="6"/>
      <c r="J59" s="6" t="e">
        <f>HLOOKUP(C59,$E$13:$I$113,47,TRUE)</f>
        <v>#N/A</v>
      </c>
      <c r="K59" s="3" t="e">
        <f t="shared" ref="K59" si="173">ROUND(J59/$H$10,2)</f>
        <v>#N/A</v>
      </c>
      <c r="L59" s="98"/>
      <c r="M59" s="95"/>
      <c r="N59" s="98"/>
      <c r="O59" s="95"/>
    </row>
    <row r="60" spans="1:15" ht="15" customHeight="1" x14ac:dyDescent="0.3">
      <c r="A60" s="106">
        <v>24</v>
      </c>
      <c r="B60" s="3" t="s">
        <v>4</v>
      </c>
      <c r="C60" s="7">
        <f t="shared" ref="C60" si="174">D60</f>
        <v>0</v>
      </c>
      <c r="D60" s="106"/>
      <c r="E60" s="6"/>
      <c r="F60" s="6"/>
      <c r="G60" s="6"/>
      <c r="H60" s="6"/>
      <c r="I60" s="6"/>
      <c r="J60" s="6" t="e">
        <f>HLOOKUP(C60,$E$13:$I$113,48,TRUE)</f>
        <v>#N/A</v>
      </c>
      <c r="K60" s="3" t="e">
        <f t="shared" ref="K60" si="175">ROUND(J60/$F$10,2)</f>
        <v>#N/A</v>
      </c>
      <c r="L60" s="97" t="e">
        <f t="shared" ref="L60" si="176">ROUND((K60+K61)/2,2)</f>
        <v>#N/A</v>
      </c>
      <c r="M60" s="94" t="e">
        <f t="shared" ref="M60" si="177">IF(L60&gt;=0.86,"Very Easy/ Revise",IF(L60&gt;=0.71,"Easy/ Retain",IF(L60&gt;=0.4,"Average/ Retain",IF(L60&gt;=0.15,"Difficult/ Retain",IF(L60&gt;=0,"Very Difficult/ Revise"," ")))))</f>
        <v>#N/A</v>
      </c>
      <c r="N60" s="97" t="e">
        <f t="shared" ref="N60" si="178">ROUND((K60-K61)/2,2)</f>
        <v>#N/A</v>
      </c>
      <c r="O60" s="94" t="e">
        <f t="shared" ref="O60" si="179">IF(N60&gt;=0.4,"Very Good Item",IF(N60&gt;=0.3,"Good Item",IF(N60&gt;=0.2,"Subject to Improvement",IF(N60&gt;=-1,"Revise/ Reject"," "))))</f>
        <v>#N/A</v>
      </c>
    </row>
    <row r="61" spans="1:15" x14ac:dyDescent="0.3">
      <c r="A61" s="106"/>
      <c r="B61" s="3" t="s">
        <v>5</v>
      </c>
      <c r="C61" s="7">
        <f t="shared" ref="C61" si="180">D60</f>
        <v>0</v>
      </c>
      <c r="D61" s="106"/>
      <c r="E61" s="6"/>
      <c r="F61" s="6"/>
      <c r="G61" s="6"/>
      <c r="H61" s="6"/>
      <c r="I61" s="6"/>
      <c r="J61" s="6" t="e">
        <f>HLOOKUP(C61,$E$13:$I$113,49,TRUE)</f>
        <v>#N/A</v>
      </c>
      <c r="K61" s="3" t="e">
        <f t="shared" ref="K61" si="181">ROUND(J61/$H$10,2)</f>
        <v>#N/A</v>
      </c>
      <c r="L61" s="98"/>
      <c r="M61" s="95"/>
      <c r="N61" s="98"/>
      <c r="O61" s="95"/>
    </row>
    <row r="62" spans="1:15" ht="15" customHeight="1" x14ac:dyDescent="0.3">
      <c r="A62" s="106">
        <v>25</v>
      </c>
      <c r="B62" s="3" t="s">
        <v>4</v>
      </c>
      <c r="C62" s="7">
        <f t="shared" ref="C62" si="182">D62</f>
        <v>0</v>
      </c>
      <c r="D62" s="106"/>
      <c r="E62" s="6"/>
      <c r="F62" s="6"/>
      <c r="G62" s="6"/>
      <c r="H62" s="6"/>
      <c r="I62" s="6"/>
      <c r="J62" s="6" t="e">
        <f>HLOOKUP(C62,$E$13:$I$113,50,TRUE)</f>
        <v>#N/A</v>
      </c>
      <c r="K62" s="3" t="e">
        <f t="shared" ref="K62" si="183">ROUND(J62/$F$10,2)</f>
        <v>#N/A</v>
      </c>
      <c r="L62" s="97" t="e">
        <f t="shared" ref="L62" si="184">ROUND((K62+K63)/2,2)</f>
        <v>#N/A</v>
      </c>
      <c r="M62" s="94" t="e">
        <f t="shared" ref="M62" si="185">IF(L62&gt;=0.86,"Very Easy/ Revise",IF(L62&gt;=0.71,"Easy/ Retain",IF(L62&gt;=0.4,"Average/ Retain",IF(L62&gt;=0.15,"Difficult/ Retain",IF(L62&gt;=0,"Very Difficult/ Revise"," ")))))</f>
        <v>#N/A</v>
      </c>
      <c r="N62" s="97" t="e">
        <f t="shared" ref="N62" si="186">ROUND((K62-K63)/2,2)</f>
        <v>#N/A</v>
      </c>
      <c r="O62" s="94" t="e">
        <f t="shared" ref="O62" si="187">IF(N62&gt;=0.4,"Very Good Item",IF(N62&gt;=0.3,"Good Item",IF(N62&gt;=0.2,"Subject to Improvement",IF(N62&gt;=-1,"Revise/ Reject"," "))))</f>
        <v>#N/A</v>
      </c>
    </row>
    <row r="63" spans="1:15" x14ac:dyDescent="0.3">
      <c r="A63" s="106"/>
      <c r="B63" s="3" t="s">
        <v>5</v>
      </c>
      <c r="C63" s="7">
        <f t="shared" ref="C63" si="188">D62</f>
        <v>0</v>
      </c>
      <c r="D63" s="106"/>
      <c r="E63" s="6"/>
      <c r="F63" s="6"/>
      <c r="G63" s="6"/>
      <c r="H63" s="6"/>
      <c r="I63" s="6"/>
      <c r="J63" s="6" t="e">
        <f>HLOOKUP(C63,$E$13:$I$113,51,TRUE)</f>
        <v>#N/A</v>
      </c>
      <c r="K63" s="3" t="e">
        <f t="shared" ref="K63" si="189">ROUND(J63/$H$10,2)</f>
        <v>#N/A</v>
      </c>
      <c r="L63" s="98"/>
      <c r="M63" s="95"/>
      <c r="N63" s="98"/>
      <c r="O63" s="95"/>
    </row>
    <row r="64" spans="1:15" ht="15" customHeight="1" x14ac:dyDescent="0.3">
      <c r="A64" s="106">
        <v>26</v>
      </c>
      <c r="B64" s="3" t="s">
        <v>4</v>
      </c>
      <c r="C64" s="7">
        <f t="shared" ref="C64" si="190">D64</f>
        <v>0</v>
      </c>
      <c r="D64" s="106"/>
      <c r="E64" s="6"/>
      <c r="F64" s="6"/>
      <c r="G64" s="6"/>
      <c r="H64" s="6"/>
      <c r="I64" s="6"/>
      <c r="J64" s="6" t="e">
        <f>HLOOKUP(C64,$E$13:$I$113,52,TRUE)</f>
        <v>#N/A</v>
      </c>
      <c r="K64" s="3" t="e">
        <f t="shared" ref="K64" si="191">ROUND(J64/$F$10,2)</f>
        <v>#N/A</v>
      </c>
      <c r="L64" s="97" t="e">
        <f t="shared" ref="L64" si="192">ROUND((K64+K65)/2,2)</f>
        <v>#N/A</v>
      </c>
      <c r="M64" s="94" t="e">
        <f t="shared" ref="M64" si="193">IF(L64&gt;=0.86,"Very Easy/ Revise",IF(L64&gt;=0.71,"Easy/ Retain",IF(L64&gt;=0.4,"Average/ Retain",IF(L64&gt;=0.15,"Difficult/ Retain",IF(L64&gt;=0,"Very Difficult/ Revise"," ")))))</f>
        <v>#N/A</v>
      </c>
      <c r="N64" s="97" t="e">
        <f t="shared" ref="N64" si="194">ROUND((K64-K65)/2,2)</f>
        <v>#N/A</v>
      </c>
      <c r="O64" s="94" t="e">
        <f t="shared" ref="O64" si="195">IF(N64&gt;=0.4,"Very Good Item",IF(N64&gt;=0.3,"Good Item",IF(N64&gt;=0.2,"Subject to Improvement",IF(N64&gt;=-1,"Revise/ Reject"," "))))</f>
        <v>#N/A</v>
      </c>
    </row>
    <row r="65" spans="1:15" x14ac:dyDescent="0.3">
      <c r="A65" s="106"/>
      <c r="B65" s="3" t="s">
        <v>5</v>
      </c>
      <c r="C65" s="7">
        <f t="shared" ref="C65" si="196">D64</f>
        <v>0</v>
      </c>
      <c r="D65" s="106"/>
      <c r="E65" s="6"/>
      <c r="F65" s="6"/>
      <c r="G65" s="6"/>
      <c r="H65" s="6"/>
      <c r="I65" s="6"/>
      <c r="J65" s="6" t="e">
        <f>HLOOKUP(C65,$E$13:$I$113,53,TRUE)</f>
        <v>#N/A</v>
      </c>
      <c r="K65" s="3" t="e">
        <f t="shared" ref="K65" si="197">ROUND(J65/$H$10,2)</f>
        <v>#N/A</v>
      </c>
      <c r="L65" s="98"/>
      <c r="M65" s="95"/>
      <c r="N65" s="98"/>
      <c r="O65" s="95"/>
    </row>
    <row r="66" spans="1:15" ht="15" customHeight="1" x14ac:dyDescent="0.3">
      <c r="A66" s="106">
        <v>27</v>
      </c>
      <c r="B66" s="3" t="s">
        <v>4</v>
      </c>
      <c r="C66" s="7">
        <f t="shared" ref="C66" si="198">D66</f>
        <v>0</v>
      </c>
      <c r="D66" s="106"/>
      <c r="E66" s="6"/>
      <c r="F66" s="6"/>
      <c r="G66" s="6"/>
      <c r="H66" s="6"/>
      <c r="I66" s="6"/>
      <c r="J66" s="6" t="e">
        <f>HLOOKUP(C66,$E$13:$I$113,54,TRUE)</f>
        <v>#N/A</v>
      </c>
      <c r="K66" s="3" t="e">
        <f t="shared" ref="K66" si="199">ROUND(J66/$F$10,2)</f>
        <v>#N/A</v>
      </c>
      <c r="L66" s="97" t="e">
        <f t="shared" ref="L66" si="200">ROUND((K66+K67)/2,2)</f>
        <v>#N/A</v>
      </c>
      <c r="M66" s="94" t="e">
        <f t="shared" ref="M66" si="201">IF(L66&gt;=0.86,"Very Easy/ Revise",IF(L66&gt;=0.71,"Easy/ Retain",IF(L66&gt;=0.4,"Average/ Retain",IF(L66&gt;=0.15,"Difficult/ Retain",IF(L66&gt;=0,"Very Difficult/ Revise"," ")))))</f>
        <v>#N/A</v>
      </c>
      <c r="N66" s="97" t="e">
        <f t="shared" ref="N66" si="202">ROUND((K66-K67)/2,2)</f>
        <v>#N/A</v>
      </c>
      <c r="O66" s="94" t="e">
        <f t="shared" ref="O66" si="203">IF(N66&gt;=0.4,"Very Good Item",IF(N66&gt;=0.3,"Good Item",IF(N66&gt;=0.2,"Subject to Improvement",IF(N66&gt;=-1,"Revise/ Reject"," "))))</f>
        <v>#N/A</v>
      </c>
    </row>
    <row r="67" spans="1:15" x14ac:dyDescent="0.3">
      <c r="A67" s="106"/>
      <c r="B67" s="3" t="s">
        <v>5</v>
      </c>
      <c r="C67" s="7">
        <f t="shared" ref="C67" si="204">D66</f>
        <v>0</v>
      </c>
      <c r="D67" s="106"/>
      <c r="E67" s="6"/>
      <c r="F67" s="6"/>
      <c r="G67" s="6"/>
      <c r="H67" s="6"/>
      <c r="I67" s="6"/>
      <c r="J67" s="6" t="e">
        <f>HLOOKUP(C67,$E$13:$I$113,55,TRUE)</f>
        <v>#N/A</v>
      </c>
      <c r="K67" s="3" t="e">
        <f t="shared" ref="K67" si="205">ROUND(J67/$H$10,2)</f>
        <v>#N/A</v>
      </c>
      <c r="L67" s="98"/>
      <c r="M67" s="95"/>
      <c r="N67" s="98"/>
      <c r="O67" s="95"/>
    </row>
    <row r="68" spans="1:15" ht="15" customHeight="1" x14ac:dyDescent="0.3">
      <c r="A68" s="106">
        <v>28</v>
      </c>
      <c r="B68" s="3" t="s">
        <v>4</v>
      </c>
      <c r="C68" s="7">
        <f t="shared" ref="C68" si="206">D68</f>
        <v>0</v>
      </c>
      <c r="D68" s="106"/>
      <c r="E68" s="6"/>
      <c r="F68" s="6"/>
      <c r="G68" s="6"/>
      <c r="H68" s="6"/>
      <c r="I68" s="6"/>
      <c r="J68" s="6" t="e">
        <f>HLOOKUP(C68,$E$13:$I$113,56,TRUE)</f>
        <v>#N/A</v>
      </c>
      <c r="K68" s="3" t="e">
        <f t="shared" ref="K68" si="207">ROUND(J68/$F$10,2)</f>
        <v>#N/A</v>
      </c>
      <c r="L68" s="97" t="e">
        <f t="shared" ref="L68" si="208">ROUND((K68+K69)/2,2)</f>
        <v>#N/A</v>
      </c>
      <c r="M68" s="94" t="e">
        <f t="shared" ref="M68" si="209">IF(L68&gt;=0.86,"Very Easy/ Revise",IF(L68&gt;=0.71,"Easy/ Retain",IF(L68&gt;=0.4,"Average/ Retain",IF(L68&gt;=0.15,"Difficult/ Retain",IF(L68&gt;=0,"Very Difficult/ Revise"," ")))))</f>
        <v>#N/A</v>
      </c>
      <c r="N68" s="97" t="e">
        <f t="shared" ref="N68" si="210">ROUND((K68-K69)/2,2)</f>
        <v>#N/A</v>
      </c>
      <c r="O68" s="94" t="e">
        <f t="shared" ref="O68" si="211">IF(N68&gt;=0.4,"Very Good Item",IF(N68&gt;=0.3,"Good Item",IF(N68&gt;=0.2,"Subject to Improvement",IF(N68&gt;=-1,"Revise/ Reject"," "))))</f>
        <v>#N/A</v>
      </c>
    </row>
    <row r="69" spans="1:15" x14ac:dyDescent="0.3">
      <c r="A69" s="106"/>
      <c r="B69" s="3" t="s">
        <v>5</v>
      </c>
      <c r="C69" s="7">
        <f t="shared" ref="C69" si="212">D68</f>
        <v>0</v>
      </c>
      <c r="D69" s="106"/>
      <c r="E69" s="6"/>
      <c r="F69" s="6"/>
      <c r="G69" s="6"/>
      <c r="H69" s="6"/>
      <c r="I69" s="6"/>
      <c r="J69" s="6" t="e">
        <f>HLOOKUP(C69,$E$13:$I$113,57,TRUE)</f>
        <v>#N/A</v>
      </c>
      <c r="K69" s="3" t="e">
        <f t="shared" ref="K69" si="213">ROUND(J69/$H$10,2)</f>
        <v>#N/A</v>
      </c>
      <c r="L69" s="98"/>
      <c r="M69" s="95"/>
      <c r="N69" s="98"/>
      <c r="O69" s="95"/>
    </row>
    <row r="70" spans="1:15" x14ac:dyDescent="0.3">
      <c r="A70" s="106">
        <v>29</v>
      </c>
      <c r="B70" s="3" t="s">
        <v>4</v>
      </c>
      <c r="C70" s="7">
        <f t="shared" ref="C70" si="214">D70</f>
        <v>0</v>
      </c>
      <c r="D70" s="106"/>
      <c r="E70" s="6"/>
      <c r="F70" s="6"/>
      <c r="G70" s="6"/>
      <c r="H70" s="6"/>
      <c r="I70" s="6"/>
      <c r="J70" s="6" t="e">
        <f>HLOOKUP(C70,$E$13:$I$113,58,TRUE)</f>
        <v>#N/A</v>
      </c>
      <c r="K70" s="3" t="e">
        <f t="shared" ref="K70" si="215">ROUND(J70/$F$10,2)</f>
        <v>#N/A</v>
      </c>
      <c r="L70" s="97" t="e">
        <f t="shared" ref="L70" si="216">ROUND((K70+K71)/2,2)</f>
        <v>#N/A</v>
      </c>
      <c r="M70" s="94" t="e">
        <f t="shared" ref="M70" si="217">IF(L70&gt;=0.86,"Very Easy/ Revise",IF(L70&gt;=0.71,"Easy/ Retain",IF(L70&gt;=0.4,"Average/ Retain",IF(L70&gt;=0.15,"Difficult/ Retain",IF(L70&gt;=0,"Very Difficult/ Revise"," ")))))</f>
        <v>#N/A</v>
      </c>
      <c r="N70" s="97" t="e">
        <f t="shared" ref="N70" si="218">ROUND((K70-K71)/2,2)</f>
        <v>#N/A</v>
      </c>
      <c r="O70" s="94" t="e">
        <f t="shared" ref="O70" si="219">IF(N70&gt;=0.4,"Very Good Item",IF(N70&gt;=0.3,"Good Item",IF(N70&gt;=0.2,"Subject to Improvement",IF(N70&gt;=-1,"Revise/ Reject"," "))))</f>
        <v>#N/A</v>
      </c>
    </row>
    <row r="71" spans="1:15" x14ac:dyDescent="0.3">
      <c r="A71" s="106"/>
      <c r="B71" s="3" t="s">
        <v>5</v>
      </c>
      <c r="C71" s="7">
        <f t="shared" ref="C71" si="220">D70</f>
        <v>0</v>
      </c>
      <c r="D71" s="106"/>
      <c r="E71" s="6"/>
      <c r="F71" s="6"/>
      <c r="G71" s="6"/>
      <c r="H71" s="6"/>
      <c r="I71" s="6"/>
      <c r="J71" s="6" t="e">
        <f>HLOOKUP(C71,$E$13:$I$113,59,TRUE)</f>
        <v>#N/A</v>
      </c>
      <c r="K71" s="3" t="e">
        <f t="shared" ref="K71" si="221">ROUND(J71/$H$10,2)</f>
        <v>#N/A</v>
      </c>
      <c r="L71" s="98"/>
      <c r="M71" s="95"/>
      <c r="N71" s="98"/>
      <c r="O71" s="95"/>
    </row>
    <row r="72" spans="1:15" ht="15" customHeight="1" x14ac:dyDescent="0.3">
      <c r="A72" s="106">
        <v>30</v>
      </c>
      <c r="B72" s="3" t="s">
        <v>4</v>
      </c>
      <c r="C72" s="7">
        <f t="shared" ref="C72" si="222">D72</f>
        <v>0</v>
      </c>
      <c r="D72" s="106"/>
      <c r="E72" s="6"/>
      <c r="F72" s="6"/>
      <c r="G72" s="6"/>
      <c r="H72" s="6"/>
      <c r="I72" s="6"/>
      <c r="J72" s="6" t="e">
        <f>HLOOKUP(C72,$E$13:$I$113,60,TRUE)</f>
        <v>#N/A</v>
      </c>
      <c r="K72" s="3" t="e">
        <f t="shared" ref="K72" si="223">ROUND(J72/$F$10,2)</f>
        <v>#N/A</v>
      </c>
      <c r="L72" s="97" t="e">
        <f t="shared" ref="L72" si="224">ROUND((K72+K73)/2,2)</f>
        <v>#N/A</v>
      </c>
      <c r="M72" s="94" t="e">
        <f t="shared" ref="M72" si="225">IF(L72&gt;=0.86,"Very Easy/ Revise",IF(L72&gt;=0.71,"Easy/ Retain",IF(L72&gt;=0.4,"Average/ Retain",IF(L72&gt;=0.15,"Difficult/ Retain",IF(L72&gt;=0,"Very Difficult/ Revise"," ")))))</f>
        <v>#N/A</v>
      </c>
      <c r="N72" s="97" t="e">
        <f t="shared" ref="N72" si="226">ROUND((K72-K73)/2,2)</f>
        <v>#N/A</v>
      </c>
      <c r="O72" s="94" t="e">
        <f t="shared" ref="O72" si="227">IF(N72&gt;=0.4,"Very Good Item",IF(N72&gt;=0.3,"Good Item",IF(N72&gt;=0.2,"Subject to Improvement",IF(N72&gt;=-1,"Revise/ Reject"," "))))</f>
        <v>#N/A</v>
      </c>
    </row>
    <row r="73" spans="1:15" x14ac:dyDescent="0.3">
      <c r="A73" s="106"/>
      <c r="B73" s="3" t="s">
        <v>5</v>
      </c>
      <c r="C73" s="7">
        <f t="shared" ref="C73" si="228">D72</f>
        <v>0</v>
      </c>
      <c r="D73" s="106"/>
      <c r="E73" s="6"/>
      <c r="F73" s="6"/>
      <c r="G73" s="6"/>
      <c r="H73" s="6"/>
      <c r="I73" s="6"/>
      <c r="J73" s="6" t="e">
        <f>HLOOKUP(C73,$E$13:$I$113,61,TRUE)</f>
        <v>#N/A</v>
      </c>
      <c r="K73" s="3" t="e">
        <f t="shared" ref="K73" si="229">ROUND(J73/$H$10,2)</f>
        <v>#N/A</v>
      </c>
      <c r="L73" s="98"/>
      <c r="M73" s="95"/>
      <c r="N73" s="98"/>
      <c r="O73" s="95"/>
    </row>
    <row r="74" spans="1:15" ht="15" customHeight="1" x14ac:dyDescent="0.3">
      <c r="A74" s="106">
        <v>31</v>
      </c>
      <c r="B74" s="3" t="s">
        <v>4</v>
      </c>
      <c r="C74" s="7">
        <f t="shared" ref="C74" si="230">D74</f>
        <v>0</v>
      </c>
      <c r="D74" s="106"/>
      <c r="E74" s="6"/>
      <c r="F74" s="6"/>
      <c r="G74" s="6"/>
      <c r="H74" s="6"/>
      <c r="I74" s="6"/>
      <c r="J74" s="6" t="e">
        <f>HLOOKUP(C74,$E$13:$I$113,62,TRUE)</f>
        <v>#N/A</v>
      </c>
      <c r="K74" s="3" t="e">
        <f t="shared" ref="K74" si="231">ROUND(J74/$F$10,2)</f>
        <v>#N/A</v>
      </c>
      <c r="L74" s="97" t="e">
        <f t="shared" ref="L74" si="232">ROUND((K74+K75)/2,2)</f>
        <v>#N/A</v>
      </c>
      <c r="M74" s="94" t="e">
        <f t="shared" ref="M74" si="233">IF(L74&gt;=0.86,"Very Easy/ Revise",IF(L74&gt;=0.71,"Easy/ Retain",IF(L74&gt;=0.4,"Average/ Retain",IF(L74&gt;=0.15,"Difficult/ Retain",IF(L74&gt;=0,"Very Difficult/ Revise"," ")))))</f>
        <v>#N/A</v>
      </c>
      <c r="N74" s="97" t="e">
        <f t="shared" ref="N74" si="234">ROUND((K74-K75)/2,2)</f>
        <v>#N/A</v>
      </c>
      <c r="O74" s="94" t="e">
        <f t="shared" ref="O74" si="235">IF(N74&gt;=0.4,"Very Good Item",IF(N74&gt;=0.3,"Good Item",IF(N74&gt;=0.2,"Subject to Improvement",IF(N74&gt;=-1,"Revise/ Reject"," "))))</f>
        <v>#N/A</v>
      </c>
    </row>
    <row r="75" spans="1:15" x14ac:dyDescent="0.3">
      <c r="A75" s="106"/>
      <c r="B75" s="3" t="s">
        <v>5</v>
      </c>
      <c r="C75" s="7">
        <f t="shared" ref="C75" si="236">D74</f>
        <v>0</v>
      </c>
      <c r="D75" s="106"/>
      <c r="E75" s="6"/>
      <c r="F75" s="6"/>
      <c r="G75" s="6"/>
      <c r="H75" s="6"/>
      <c r="I75" s="6"/>
      <c r="J75" s="6" t="e">
        <f>HLOOKUP(C75,$E$13:$I$113,63,TRUE)</f>
        <v>#N/A</v>
      </c>
      <c r="K75" s="3" t="e">
        <f t="shared" ref="K75" si="237">ROUND(J75/$H$10,2)</f>
        <v>#N/A</v>
      </c>
      <c r="L75" s="98"/>
      <c r="M75" s="95"/>
      <c r="N75" s="98"/>
      <c r="O75" s="95"/>
    </row>
    <row r="76" spans="1:15" ht="15" customHeight="1" x14ac:dyDescent="0.3">
      <c r="A76" s="106">
        <v>32</v>
      </c>
      <c r="B76" s="3" t="s">
        <v>4</v>
      </c>
      <c r="C76" s="7">
        <f t="shared" ref="C76" si="238">D76</f>
        <v>0</v>
      </c>
      <c r="D76" s="106"/>
      <c r="E76" s="6"/>
      <c r="F76" s="6"/>
      <c r="G76" s="6"/>
      <c r="H76" s="6"/>
      <c r="I76" s="6"/>
      <c r="J76" s="6" t="e">
        <f>HLOOKUP(C76,$E$13:$I$113,64,TRUE)</f>
        <v>#N/A</v>
      </c>
      <c r="K76" s="3" t="e">
        <f t="shared" ref="K76" si="239">ROUND(J76/$F$10,2)</f>
        <v>#N/A</v>
      </c>
      <c r="L76" s="97" t="e">
        <f t="shared" ref="L76" si="240">ROUND((K76+K77)/2,2)</f>
        <v>#N/A</v>
      </c>
      <c r="M76" s="94" t="e">
        <f t="shared" ref="M76" si="241">IF(L76&gt;=0.86,"Very Easy/ Revise",IF(L76&gt;=0.71,"Easy/ Retain",IF(L76&gt;=0.4,"Average/ Retain",IF(L76&gt;=0.15,"Difficult/ Retain",IF(L76&gt;=0,"Very Difficult/ Revise"," ")))))</f>
        <v>#N/A</v>
      </c>
      <c r="N76" s="97" t="e">
        <f t="shared" ref="N76" si="242">ROUND((K76-K77)/2,2)</f>
        <v>#N/A</v>
      </c>
      <c r="O76" s="94" t="e">
        <f t="shared" ref="O76" si="243">IF(N76&gt;=0.4,"Very Good Item",IF(N76&gt;=0.3,"Good Item",IF(N76&gt;=0.2,"Subject to Improvement",IF(N76&gt;=-1,"Revise/ Reject"," "))))</f>
        <v>#N/A</v>
      </c>
    </row>
    <row r="77" spans="1:15" x14ac:dyDescent="0.3">
      <c r="A77" s="106"/>
      <c r="B77" s="3" t="s">
        <v>5</v>
      </c>
      <c r="C77" s="7">
        <f t="shared" ref="C77" si="244">D76</f>
        <v>0</v>
      </c>
      <c r="D77" s="106"/>
      <c r="E77" s="6"/>
      <c r="F77" s="6"/>
      <c r="G77" s="6"/>
      <c r="H77" s="6"/>
      <c r="I77" s="6"/>
      <c r="J77" s="6" t="e">
        <f>HLOOKUP(C77,$E$13:$I$113,65,TRUE)</f>
        <v>#N/A</v>
      </c>
      <c r="K77" s="3" t="e">
        <f t="shared" ref="K77" si="245">ROUND(J77/$H$10,2)</f>
        <v>#N/A</v>
      </c>
      <c r="L77" s="98"/>
      <c r="M77" s="95"/>
      <c r="N77" s="98"/>
      <c r="O77" s="95"/>
    </row>
    <row r="78" spans="1:15" ht="15" customHeight="1" x14ac:dyDescent="0.3">
      <c r="A78" s="106">
        <v>33</v>
      </c>
      <c r="B78" s="3" t="s">
        <v>4</v>
      </c>
      <c r="C78" s="7">
        <f t="shared" ref="C78" si="246">D78</f>
        <v>0</v>
      </c>
      <c r="D78" s="106"/>
      <c r="E78" s="6"/>
      <c r="F78" s="6"/>
      <c r="G78" s="6"/>
      <c r="H78" s="6"/>
      <c r="I78" s="6"/>
      <c r="J78" s="6" t="e">
        <f>HLOOKUP(C78,$E$13:$I$113,66,TRUE)</f>
        <v>#N/A</v>
      </c>
      <c r="K78" s="3" t="e">
        <f t="shared" ref="K78" si="247">ROUND(J78/$F$10,2)</f>
        <v>#N/A</v>
      </c>
      <c r="L78" s="97" t="e">
        <f t="shared" ref="L78" si="248">ROUND((K78+K79)/2,2)</f>
        <v>#N/A</v>
      </c>
      <c r="M78" s="94" t="e">
        <f t="shared" ref="M78" si="249">IF(L78&gt;=0.86,"Very Easy/ Revise",IF(L78&gt;=0.71,"Easy/ Retain",IF(L78&gt;=0.4,"Average/ Retain",IF(L78&gt;=0.15,"Difficult/ Retain",IF(L78&gt;=0,"Very Difficult/ Revise"," ")))))</f>
        <v>#N/A</v>
      </c>
      <c r="N78" s="97" t="e">
        <f t="shared" ref="N78" si="250">ROUND((K78-K79)/2,2)</f>
        <v>#N/A</v>
      </c>
      <c r="O78" s="94" t="e">
        <f t="shared" ref="O78" si="251">IF(N78&gt;=0.4,"Very Good Item",IF(N78&gt;=0.3,"Good Item",IF(N78&gt;=0.2,"Subject to Improvement",IF(N78&gt;=-1,"Revise/ Reject"," "))))</f>
        <v>#N/A</v>
      </c>
    </row>
    <row r="79" spans="1:15" x14ac:dyDescent="0.3">
      <c r="A79" s="106"/>
      <c r="B79" s="3" t="s">
        <v>5</v>
      </c>
      <c r="C79" s="7">
        <f t="shared" ref="C79" si="252">D78</f>
        <v>0</v>
      </c>
      <c r="D79" s="106"/>
      <c r="E79" s="6"/>
      <c r="F79" s="6"/>
      <c r="G79" s="6"/>
      <c r="H79" s="6"/>
      <c r="I79" s="6"/>
      <c r="J79" s="6" t="e">
        <f>HLOOKUP(C79,$E$13:$I$113,67,TRUE)</f>
        <v>#N/A</v>
      </c>
      <c r="K79" s="3" t="e">
        <f t="shared" ref="K79" si="253">ROUND(J79/$H$10,2)</f>
        <v>#N/A</v>
      </c>
      <c r="L79" s="98"/>
      <c r="M79" s="95"/>
      <c r="N79" s="98"/>
      <c r="O79" s="95"/>
    </row>
    <row r="80" spans="1:15" ht="15" customHeight="1" x14ac:dyDescent="0.3">
      <c r="A80" s="106">
        <v>34</v>
      </c>
      <c r="B80" s="3" t="s">
        <v>4</v>
      </c>
      <c r="C80" s="7">
        <f t="shared" ref="C80" si="254">D80</f>
        <v>0</v>
      </c>
      <c r="D80" s="106"/>
      <c r="E80" s="6"/>
      <c r="F80" s="6"/>
      <c r="G80" s="6"/>
      <c r="H80" s="6"/>
      <c r="I80" s="6"/>
      <c r="J80" s="6" t="e">
        <f>HLOOKUP(C80,$E$13:$I$113,68,TRUE)</f>
        <v>#N/A</v>
      </c>
      <c r="K80" s="3" t="e">
        <f t="shared" ref="K80" si="255">ROUND(J80/$F$10,2)</f>
        <v>#N/A</v>
      </c>
      <c r="L80" s="97" t="e">
        <f t="shared" ref="L80" si="256">ROUND((K80+K81)/2,2)</f>
        <v>#N/A</v>
      </c>
      <c r="M80" s="94" t="e">
        <f t="shared" ref="M80" si="257">IF(L80&gt;=0.86,"Very Easy/ Revise",IF(L80&gt;=0.71,"Easy/ Retain",IF(L80&gt;=0.4,"Average/ Retain",IF(L80&gt;=0.15,"Difficult/ Retain",IF(L80&gt;=0,"Very Difficult/ Revise"," ")))))</f>
        <v>#N/A</v>
      </c>
      <c r="N80" s="97" t="e">
        <f t="shared" ref="N80" si="258">ROUND((K80-K81)/2,2)</f>
        <v>#N/A</v>
      </c>
      <c r="O80" s="94" t="e">
        <f t="shared" ref="O80" si="259">IF(N80&gt;=0.4,"Very Good Item",IF(N80&gt;=0.3,"Good Item",IF(N80&gt;=0.2,"Subject to Improvement",IF(N80&gt;=-1,"Revise/ Reject"," "))))</f>
        <v>#N/A</v>
      </c>
    </row>
    <row r="81" spans="1:15" x14ac:dyDescent="0.3">
      <c r="A81" s="106"/>
      <c r="B81" s="3" t="s">
        <v>5</v>
      </c>
      <c r="C81" s="7">
        <f t="shared" ref="C81" si="260">D80</f>
        <v>0</v>
      </c>
      <c r="D81" s="106"/>
      <c r="E81" s="6"/>
      <c r="F81" s="6"/>
      <c r="G81" s="6"/>
      <c r="H81" s="6"/>
      <c r="I81" s="6"/>
      <c r="J81" s="6" t="e">
        <f>HLOOKUP(C81,$E$13:$I$113,69,TRUE)</f>
        <v>#N/A</v>
      </c>
      <c r="K81" s="3" t="e">
        <f t="shared" ref="K81" si="261">ROUND(J81/$H$10,2)</f>
        <v>#N/A</v>
      </c>
      <c r="L81" s="98"/>
      <c r="M81" s="95"/>
      <c r="N81" s="98"/>
      <c r="O81" s="95"/>
    </row>
    <row r="82" spans="1:15" ht="15" customHeight="1" x14ac:dyDescent="0.3">
      <c r="A82" s="106">
        <v>35</v>
      </c>
      <c r="B82" s="3" t="s">
        <v>4</v>
      </c>
      <c r="C82" s="7">
        <f t="shared" ref="C82" si="262">D82</f>
        <v>0</v>
      </c>
      <c r="D82" s="106"/>
      <c r="E82" s="6"/>
      <c r="F82" s="6"/>
      <c r="G82" s="6"/>
      <c r="H82" s="6"/>
      <c r="I82" s="6"/>
      <c r="J82" s="6" t="e">
        <f>HLOOKUP(C82,$E$13:$I$113,70,TRUE)</f>
        <v>#N/A</v>
      </c>
      <c r="K82" s="3" t="e">
        <f t="shared" ref="K82" si="263">ROUND(J82/$F$10,2)</f>
        <v>#N/A</v>
      </c>
      <c r="L82" s="97" t="e">
        <f t="shared" ref="L82" si="264">ROUND((K82+K83)/2,2)</f>
        <v>#N/A</v>
      </c>
      <c r="M82" s="94" t="e">
        <f t="shared" ref="M82" si="265">IF(L82&gt;=0.86,"Very Easy/ Revise",IF(L82&gt;=0.71,"Easy/ Retain",IF(L82&gt;=0.4,"Average/ Retain",IF(L82&gt;=0.15,"Difficult/ Retain",IF(L82&gt;=0,"Very Difficult/ Revise"," ")))))</f>
        <v>#N/A</v>
      </c>
      <c r="N82" s="97" t="e">
        <f t="shared" ref="N82" si="266">ROUND((K82-K83)/2,2)</f>
        <v>#N/A</v>
      </c>
      <c r="O82" s="94" t="e">
        <f t="shared" ref="O82" si="267">IF(N82&gt;=0.4,"Very Good Item",IF(N82&gt;=0.3,"Good Item",IF(N82&gt;=0.2,"Subject to Improvement",IF(N82&gt;=-1,"Revise/ Reject"," "))))</f>
        <v>#N/A</v>
      </c>
    </row>
    <row r="83" spans="1:15" x14ac:dyDescent="0.3">
      <c r="A83" s="106"/>
      <c r="B83" s="3" t="s">
        <v>5</v>
      </c>
      <c r="C83" s="7">
        <f t="shared" ref="C83" si="268">D82</f>
        <v>0</v>
      </c>
      <c r="D83" s="106"/>
      <c r="E83" s="6"/>
      <c r="F83" s="6"/>
      <c r="G83" s="6"/>
      <c r="H83" s="6"/>
      <c r="I83" s="6"/>
      <c r="J83" s="6" t="e">
        <f>HLOOKUP(C83,$E$13:$I$113,71,TRUE)</f>
        <v>#N/A</v>
      </c>
      <c r="K83" s="3" t="e">
        <f t="shared" ref="K83" si="269">ROUND(J83/$H$10,2)</f>
        <v>#N/A</v>
      </c>
      <c r="L83" s="98"/>
      <c r="M83" s="95"/>
      <c r="N83" s="98"/>
      <c r="O83" s="95"/>
    </row>
    <row r="84" spans="1:15" x14ac:dyDescent="0.3">
      <c r="A84" s="106">
        <v>36</v>
      </c>
      <c r="B84" s="3" t="s">
        <v>4</v>
      </c>
      <c r="C84" s="7">
        <f t="shared" ref="C84" si="270">D84</f>
        <v>0</v>
      </c>
      <c r="D84" s="106"/>
      <c r="E84" s="6"/>
      <c r="F84" s="6"/>
      <c r="G84" s="6"/>
      <c r="H84" s="6"/>
      <c r="I84" s="6"/>
      <c r="J84" s="6" t="e">
        <f t="shared" ref="J84" si="271">HLOOKUP(C84,$E$13:$I$113,70,TRUE)</f>
        <v>#N/A</v>
      </c>
      <c r="K84" s="3" t="e">
        <f t="shared" ref="K84" si="272">ROUND(J84/$F$10,2)</f>
        <v>#N/A</v>
      </c>
      <c r="L84" s="97" t="e">
        <f t="shared" ref="L84" si="273">ROUND((K84+K85)/2,2)</f>
        <v>#N/A</v>
      </c>
      <c r="M84" s="94" t="e">
        <f t="shared" ref="M84" si="274">IF(L84&gt;=0.86,"Very Easy/ Revise",IF(L84&gt;=0.71,"Easy/ Retain",IF(L84&gt;=0.4,"Average/ Retain",IF(L84&gt;=0.15,"Difficult/ Retain",IF(L84&gt;=0,"Very Difficult/ Revise"," ")))))</f>
        <v>#N/A</v>
      </c>
      <c r="N84" s="97" t="e">
        <f t="shared" ref="N84" si="275">ROUND((K84-K85)/2,2)</f>
        <v>#N/A</v>
      </c>
      <c r="O84" s="94" t="e">
        <f t="shared" ref="O84" si="276">IF(N84&gt;=0.4,"Very Good Item",IF(N84&gt;=0.3,"Good Item",IF(N84&gt;=0.2,"Subject to Improvement",IF(N84&gt;=-1,"Revise/ Reject"," "))))</f>
        <v>#N/A</v>
      </c>
    </row>
    <row r="85" spans="1:15" x14ac:dyDescent="0.3">
      <c r="A85" s="106"/>
      <c r="B85" s="3" t="s">
        <v>5</v>
      </c>
      <c r="C85" s="7">
        <f t="shared" ref="C85" si="277">D84</f>
        <v>0</v>
      </c>
      <c r="D85" s="106"/>
      <c r="E85" s="6"/>
      <c r="F85" s="6"/>
      <c r="G85" s="6"/>
      <c r="H85" s="6"/>
      <c r="I85" s="6"/>
      <c r="J85" s="6" t="e">
        <f t="shared" ref="J85" si="278">HLOOKUP(C85,$E$13:$I$113,71,TRUE)</f>
        <v>#N/A</v>
      </c>
      <c r="K85" s="3" t="e">
        <f t="shared" ref="K85" si="279">ROUND(J85/$H$10,2)</f>
        <v>#N/A</v>
      </c>
      <c r="L85" s="98"/>
      <c r="M85" s="95"/>
      <c r="N85" s="98"/>
      <c r="O85" s="95"/>
    </row>
    <row r="86" spans="1:15" x14ac:dyDescent="0.3">
      <c r="A86" s="106">
        <v>37</v>
      </c>
      <c r="B86" s="3" t="s">
        <v>4</v>
      </c>
      <c r="C86" s="7">
        <f t="shared" ref="C86" si="280">D86</f>
        <v>0</v>
      </c>
      <c r="D86" s="106"/>
      <c r="E86" s="6"/>
      <c r="F86" s="6"/>
      <c r="G86" s="6"/>
      <c r="H86" s="6"/>
      <c r="I86" s="6"/>
      <c r="J86" s="6" t="e">
        <f t="shared" ref="J86" si="281">HLOOKUP(C86,$E$13:$I$113,70,TRUE)</f>
        <v>#N/A</v>
      </c>
      <c r="K86" s="3" t="e">
        <f t="shared" ref="K86" si="282">ROUND(J86/$F$10,2)</f>
        <v>#N/A</v>
      </c>
      <c r="L86" s="97" t="e">
        <f t="shared" ref="L86" si="283">ROUND((K86+K87)/2,2)</f>
        <v>#N/A</v>
      </c>
      <c r="M86" s="94" t="e">
        <f t="shared" ref="M86" si="284">IF(L86&gt;=0.86,"Very Easy/ Revise",IF(L86&gt;=0.71,"Easy/ Retain",IF(L86&gt;=0.4,"Average/ Retain",IF(L86&gt;=0.15,"Difficult/ Retain",IF(L86&gt;=0,"Very Difficult/ Revise"," ")))))</f>
        <v>#N/A</v>
      </c>
      <c r="N86" s="97" t="e">
        <f t="shared" ref="N86" si="285">ROUND((K86-K87)/2,2)</f>
        <v>#N/A</v>
      </c>
      <c r="O86" s="94" t="e">
        <f t="shared" ref="O86" si="286">IF(N86&gt;=0.4,"Very Good Item",IF(N86&gt;=0.3,"Good Item",IF(N86&gt;=0.2,"Subject to Improvement",IF(N86&gt;=-1,"Revise/ Reject"," "))))</f>
        <v>#N/A</v>
      </c>
    </row>
    <row r="87" spans="1:15" x14ac:dyDescent="0.3">
      <c r="A87" s="106"/>
      <c r="B87" s="3" t="s">
        <v>5</v>
      </c>
      <c r="C87" s="7">
        <f t="shared" ref="C87" si="287">D86</f>
        <v>0</v>
      </c>
      <c r="D87" s="106"/>
      <c r="E87" s="6"/>
      <c r="F87" s="6"/>
      <c r="G87" s="6"/>
      <c r="H87" s="6"/>
      <c r="I87" s="6"/>
      <c r="J87" s="6" t="e">
        <f t="shared" ref="J87" si="288">HLOOKUP(C87,$E$13:$I$113,71,TRUE)</f>
        <v>#N/A</v>
      </c>
      <c r="K87" s="3" t="e">
        <f t="shared" ref="K87" si="289">ROUND(J87/$H$10,2)</f>
        <v>#N/A</v>
      </c>
      <c r="L87" s="98"/>
      <c r="M87" s="95"/>
      <c r="N87" s="98"/>
      <c r="O87" s="95"/>
    </row>
    <row r="88" spans="1:15" x14ac:dyDescent="0.3">
      <c r="A88" s="106">
        <v>38</v>
      </c>
      <c r="B88" s="3" t="s">
        <v>4</v>
      </c>
      <c r="C88" s="7">
        <f t="shared" ref="C88" si="290">D88</f>
        <v>0</v>
      </c>
      <c r="D88" s="106"/>
      <c r="E88" s="6"/>
      <c r="F88" s="6"/>
      <c r="G88" s="6"/>
      <c r="H88" s="6"/>
      <c r="I88" s="6"/>
      <c r="J88" s="6" t="e">
        <f t="shared" ref="J88" si="291">HLOOKUP(C88,$E$13:$I$113,70,TRUE)</f>
        <v>#N/A</v>
      </c>
      <c r="K88" s="3" t="e">
        <f t="shared" ref="K88" si="292">ROUND(J88/$F$10,2)</f>
        <v>#N/A</v>
      </c>
      <c r="L88" s="97" t="e">
        <f t="shared" ref="L88" si="293">ROUND((K88+K89)/2,2)</f>
        <v>#N/A</v>
      </c>
      <c r="M88" s="94" t="e">
        <f t="shared" ref="M88" si="294">IF(L88&gt;=0.86,"Very Easy/ Revise",IF(L88&gt;=0.71,"Easy/ Retain",IF(L88&gt;=0.4,"Average/ Retain",IF(L88&gt;=0.15,"Difficult/ Retain",IF(L88&gt;=0,"Very Difficult/ Revise"," ")))))</f>
        <v>#N/A</v>
      </c>
      <c r="N88" s="97" t="e">
        <f t="shared" ref="N88" si="295">ROUND((K88-K89)/2,2)</f>
        <v>#N/A</v>
      </c>
      <c r="O88" s="94" t="e">
        <f t="shared" ref="O88" si="296">IF(N88&gt;=0.4,"Very Good Item",IF(N88&gt;=0.3,"Good Item",IF(N88&gt;=0.2,"Subject to Improvement",IF(N88&gt;=-1,"Revise/ Reject"," "))))</f>
        <v>#N/A</v>
      </c>
    </row>
    <row r="89" spans="1:15" x14ac:dyDescent="0.3">
      <c r="A89" s="106"/>
      <c r="B89" s="3" t="s">
        <v>5</v>
      </c>
      <c r="C89" s="7">
        <f t="shared" ref="C89" si="297">D88</f>
        <v>0</v>
      </c>
      <c r="D89" s="106"/>
      <c r="E89" s="6"/>
      <c r="F89" s="6"/>
      <c r="G89" s="6"/>
      <c r="H89" s="6"/>
      <c r="I89" s="6"/>
      <c r="J89" s="6" t="e">
        <f t="shared" ref="J89" si="298">HLOOKUP(C89,$E$13:$I$113,71,TRUE)</f>
        <v>#N/A</v>
      </c>
      <c r="K89" s="3" t="e">
        <f t="shared" ref="K89" si="299">ROUND(J89/$H$10,2)</f>
        <v>#N/A</v>
      </c>
      <c r="L89" s="98"/>
      <c r="M89" s="95"/>
      <c r="N89" s="98"/>
      <c r="O89" s="95"/>
    </row>
    <row r="90" spans="1:15" x14ac:dyDescent="0.3">
      <c r="A90" s="106">
        <v>39</v>
      </c>
      <c r="B90" s="3" t="s">
        <v>4</v>
      </c>
      <c r="C90" s="7">
        <f t="shared" ref="C90" si="300">D90</f>
        <v>0</v>
      </c>
      <c r="D90" s="106"/>
      <c r="E90" s="6"/>
      <c r="F90" s="6"/>
      <c r="G90" s="6"/>
      <c r="H90" s="6"/>
      <c r="I90" s="6"/>
      <c r="J90" s="6" t="e">
        <f t="shared" ref="J90" si="301">HLOOKUP(C90,$E$13:$I$113,70,TRUE)</f>
        <v>#N/A</v>
      </c>
      <c r="K90" s="3" t="e">
        <f t="shared" ref="K90" si="302">ROUND(J90/$F$10,2)</f>
        <v>#N/A</v>
      </c>
      <c r="L90" s="97" t="e">
        <f t="shared" ref="L90" si="303">ROUND((K90+K91)/2,2)</f>
        <v>#N/A</v>
      </c>
      <c r="M90" s="94" t="e">
        <f t="shared" ref="M90" si="304">IF(L90&gt;=0.86,"Very Easy/ Revise",IF(L90&gt;=0.71,"Easy/ Retain",IF(L90&gt;=0.4,"Average/ Retain",IF(L90&gt;=0.15,"Difficult/ Retain",IF(L90&gt;=0,"Very Difficult/ Revise"," ")))))</f>
        <v>#N/A</v>
      </c>
      <c r="N90" s="97" t="e">
        <f t="shared" ref="N90" si="305">ROUND((K90-K91)/2,2)</f>
        <v>#N/A</v>
      </c>
      <c r="O90" s="94" t="e">
        <f t="shared" ref="O90" si="306">IF(N90&gt;=0.4,"Very Good Item",IF(N90&gt;=0.3,"Good Item",IF(N90&gt;=0.2,"Subject to Improvement",IF(N90&gt;=-1,"Revise/ Reject"," "))))</f>
        <v>#N/A</v>
      </c>
    </row>
    <row r="91" spans="1:15" x14ac:dyDescent="0.3">
      <c r="A91" s="106"/>
      <c r="B91" s="3" t="s">
        <v>5</v>
      </c>
      <c r="C91" s="7">
        <f t="shared" ref="C91" si="307">D90</f>
        <v>0</v>
      </c>
      <c r="D91" s="106"/>
      <c r="E91" s="6"/>
      <c r="F91" s="6"/>
      <c r="G91" s="6"/>
      <c r="H91" s="6"/>
      <c r="I91" s="6"/>
      <c r="J91" s="6" t="e">
        <f t="shared" ref="J91" si="308">HLOOKUP(C91,$E$13:$I$113,71,TRUE)</f>
        <v>#N/A</v>
      </c>
      <c r="K91" s="3" t="e">
        <f t="shared" ref="K91" si="309">ROUND(J91/$H$10,2)</f>
        <v>#N/A</v>
      </c>
      <c r="L91" s="98"/>
      <c r="M91" s="95"/>
      <c r="N91" s="98"/>
      <c r="O91" s="95"/>
    </row>
    <row r="92" spans="1:15" x14ac:dyDescent="0.3">
      <c r="A92" s="106">
        <v>40</v>
      </c>
      <c r="B92" s="3" t="s">
        <v>4</v>
      </c>
      <c r="C92" s="7">
        <f t="shared" ref="C92" si="310">D92</f>
        <v>0</v>
      </c>
      <c r="D92" s="106"/>
      <c r="E92" s="6"/>
      <c r="F92" s="6"/>
      <c r="G92" s="6"/>
      <c r="H92" s="6"/>
      <c r="I92" s="6"/>
      <c r="J92" s="6" t="e">
        <f t="shared" ref="J92" si="311">HLOOKUP(C92,$E$13:$I$113,70,TRUE)</f>
        <v>#N/A</v>
      </c>
      <c r="K92" s="3" t="e">
        <f t="shared" ref="K92" si="312">ROUND(J92/$F$10,2)</f>
        <v>#N/A</v>
      </c>
      <c r="L92" s="97" t="e">
        <f t="shared" ref="L92" si="313">ROUND((K92+K93)/2,2)</f>
        <v>#N/A</v>
      </c>
      <c r="M92" s="94" t="e">
        <f t="shared" ref="M92" si="314">IF(L92&gt;=0.86,"Very Easy/ Revise",IF(L92&gt;=0.71,"Easy/ Retain",IF(L92&gt;=0.4,"Average/ Retain",IF(L92&gt;=0.15,"Difficult/ Retain",IF(L92&gt;=0,"Very Difficult/ Revise"," ")))))</f>
        <v>#N/A</v>
      </c>
      <c r="N92" s="97" t="e">
        <f t="shared" ref="N92" si="315">ROUND((K92-K93)/2,2)</f>
        <v>#N/A</v>
      </c>
      <c r="O92" s="94" t="e">
        <f t="shared" ref="O92" si="316">IF(N92&gt;=0.4,"Very Good Item",IF(N92&gt;=0.3,"Good Item",IF(N92&gt;=0.2,"Subject to Improvement",IF(N92&gt;=-1,"Revise/ Reject"," "))))</f>
        <v>#N/A</v>
      </c>
    </row>
    <row r="93" spans="1:15" x14ac:dyDescent="0.3">
      <c r="A93" s="106"/>
      <c r="B93" s="3" t="s">
        <v>5</v>
      </c>
      <c r="C93" s="7">
        <f t="shared" ref="C93" si="317">D92</f>
        <v>0</v>
      </c>
      <c r="D93" s="106"/>
      <c r="E93" s="6"/>
      <c r="F93" s="6"/>
      <c r="G93" s="6"/>
      <c r="H93" s="6"/>
      <c r="I93" s="6"/>
      <c r="J93" s="6" t="e">
        <f t="shared" ref="J93" si="318">HLOOKUP(C93,$E$13:$I$113,71,TRUE)</f>
        <v>#N/A</v>
      </c>
      <c r="K93" s="3" t="e">
        <f t="shared" ref="K93" si="319">ROUND(J93/$H$10,2)</f>
        <v>#N/A</v>
      </c>
      <c r="L93" s="98"/>
      <c r="M93" s="95"/>
      <c r="N93" s="98"/>
      <c r="O93" s="95"/>
    </row>
    <row r="94" spans="1:15" x14ac:dyDescent="0.3">
      <c r="A94" s="106">
        <v>41</v>
      </c>
      <c r="B94" s="3" t="s">
        <v>4</v>
      </c>
      <c r="C94" s="7">
        <f t="shared" ref="C94" si="320">D94</f>
        <v>0</v>
      </c>
      <c r="D94" s="106"/>
      <c r="E94" s="6"/>
      <c r="F94" s="6"/>
      <c r="G94" s="6"/>
      <c r="H94" s="6"/>
      <c r="I94" s="6"/>
      <c r="J94" s="6" t="e">
        <f t="shared" ref="J94" si="321">HLOOKUP(C94,$E$13:$I$113,70,TRUE)</f>
        <v>#N/A</v>
      </c>
      <c r="K94" s="3" t="e">
        <f t="shared" ref="K94" si="322">ROUND(J94/$F$10,2)</f>
        <v>#N/A</v>
      </c>
      <c r="L94" s="97" t="e">
        <f t="shared" ref="L94" si="323">ROUND((K94+K95)/2,2)</f>
        <v>#N/A</v>
      </c>
      <c r="M94" s="94" t="e">
        <f t="shared" ref="M94" si="324">IF(L94&gt;=0.86,"Very Easy/ Revise",IF(L94&gt;=0.71,"Easy/ Retain",IF(L94&gt;=0.4,"Average/ Retain",IF(L94&gt;=0.15,"Difficult/ Retain",IF(L94&gt;=0,"Very Difficult/ Revise"," ")))))</f>
        <v>#N/A</v>
      </c>
      <c r="N94" s="97" t="e">
        <f t="shared" ref="N94" si="325">ROUND((K94-K95)/2,2)</f>
        <v>#N/A</v>
      </c>
      <c r="O94" s="94" t="e">
        <f t="shared" ref="O94" si="326">IF(N94&gt;=0.4,"Very Good Item",IF(N94&gt;=0.3,"Good Item",IF(N94&gt;=0.2,"Subject to Improvement",IF(N94&gt;=-1,"Revise/ Reject"," "))))</f>
        <v>#N/A</v>
      </c>
    </row>
    <row r="95" spans="1:15" x14ac:dyDescent="0.3">
      <c r="A95" s="106"/>
      <c r="B95" s="3" t="s">
        <v>5</v>
      </c>
      <c r="C95" s="7">
        <f t="shared" ref="C95" si="327">D94</f>
        <v>0</v>
      </c>
      <c r="D95" s="106"/>
      <c r="E95" s="6"/>
      <c r="F95" s="6"/>
      <c r="G95" s="6"/>
      <c r="H95" s="6"/>
      <c r="I95" s="6"/>
      <c r="J95" s="6" t="e">
        <f t="shared" ref="J95" si="328">HLOOKUP(C95,$E$13:$I$113,71,TRUE)</f>
        <v>#N/A</v>
      </c>
      <c r="K95" s="3" t="e">
        <f t="shared" ref="K95" si="329">ROUND(J95/$H$10,2)</f>
        <v>#N/A</v>
      </c>
      <c r="L95" s="98"/>
      <c r="M95" s="95"/>
      <c r="N95" s="98"/>
      <c r="O95" s="95"/>
    </row>
    <row r="96" spans="1:15" x14ac:dyDescent="0.3">
      <c r="A96" s="106">
        <v>42</v>
      </c>
      <c r="B96" s="3" t="s">
        <v>4</v>
      </c>
      <c r="C96" s="7">
        <f t="shared" ref="C96" si="330">D96</f>
        <v>0</v>
      </c>
      <c r="D96" s="106"/>
      <c r="E96" s="6"/>
      <c r="F96" s="6"/>
      <c r="G96" s="6"/>
      <c r="H96" s="6"/>
      <c r="I96" s="6"/>
      <c r="J96" s="6" t="e">
        <f t="shared" ref="J96" si="331">HLOOKUP(C96,$E$13:$I$113,70,TRUE)</f>
        <v>#N/A</v>
      </c>
      <c r="K96" s="3" t="e">
        <f t="shared" ref="K96" si="332">ROUND(J96/$F$10,2)</f>
        <v>#N/A</v>
      </c>
      <c r="L96" s="97" t="e">
        <f t="shared" ref="L96" si="333">ROUND((K96+K97)/2,2)</f>
        <v>#N/A</v>
      </c>
      <c r="M96" s="94" t="e">
        <f t="shared" ref="M96" si="334">IF(L96&gt;=0.86,"Very Easy/ Revise",IF(L96&gt;=0.71,"Easy/ Retain",IF(L96&gt;=0.4,"Average/ Retain",IF(L96&gt;=0.15,"Difficult/ Retain",IF(L96&gt;=0,"Very Difficult/ Revise"," ")))))</f>
        <v>#N/A</v>
      </c>
      <c r="N96" s="97" t="e">
        <f t="shared" ref="N96" si="335">ROUND((K96-K97)/2,2)</f>
        <v>#N/A</v>
      </c>
      <c r="O96" s="94" t="e">
        <f t="shared" ref="O96" si="336">IF(N96&gt;=0.4,"Very Good Item",IF(N96&gt;=0.3,"Good Item",IF(N96&gt;=0.2,"Subject to Improvement",IF(N96&gt;=-1,"Revise/ Reject"," "))))</f>
        <v>#N/A</v>
      </c>
    </row>
    <row r="97" spans="1:15" x14ac:dyDescent="0.3">
      <c r="A97" s="106"/>
      <c r="B97" s="3" t="s">
        <v>5</v>
      </c>
      <c r="C97" s="7">
        <f t="shared" ref="C97" si="337">D96</f>
        <v>0</v>
      </c>
      <c r="D97" s="106"/>
      <c r="E97" s="6"/>
      <c r="F97" s="6"/>
      <c r="G97" s="6"/>
      <c r="H97" s="6"/>
      <c r="I97" s="6"/>
      <c r="J97" s="6" t="e">
        <f t="shared" ref="J97" si="338">HLOOKUP(C97,$E$13:$I$113,71,TRUE)</f>
        <v>#N/A</v>
      </c>
      <c r="K97" s="3" t="e">
        <f t="shared" ref="K97" si="339">ROUND(J97/$H$10,2)</f>
        <v>#N/A</v>
      </c>
      <c r="L97" s="98"/>
      <c r="M97" s="95"/>
      <c r="N97" s="98"/>
      <c r="O97" s="95"/>
    </row>
    <row r="98" spans="1:15" x14ac:dyDescent="0.3">
      <c r="A98" s="106">
        <v>43</v>
      </c>
      <c r="B98" s="3" t="s">
        <v>4</v>
      </c>
      <c r="C98" s="7">
        <f t="shared" ref="C98" si="340">D98</f>
        <v>0</v>
      </c>
      <c r="D98" s="106"/>
      <c r="E98" s="6"/>
      <c r="F98" s="6"/>
      <c r="G98" s="6"/>
      <c r="H98" s="6"/>
      <c r="I98" s="6"/>
      <c r="J98" s="6" t="e">
        <f t="shared" ref="J98" si="341">HLOOKUP(C98,$E$13:$I$113,70,TRUE)</f>
        <v>#N/A</v>
      </c>
      <c r="K98" s="3" t="e">
        <f t="shared" ref="K98" si="342">ROUND(J98/$F$10,2)</f>
        <v>#N/A</v>
      </c>
      <c r="L98" s="97" t="e">
        <f t="shared" ref="L98" si="343">ROUND((K98+K99)/2,2)</f>
        <v>#N/A</v>
      </c>
      <c r="M98" s="94" t="e">
        <f t="shared" ref="M98" si="344">IF(L98&gt;=0.86,"Very Easy/ Revise",IF(L98&gt;=0.71,"Easy/ Retain",IF(L98&gt;=0.4,"Average/ Retain",IF(L98&gt;=0.15,"Difficult/ Retain",IF(L98&gt;=0,"Very Difficult/ Revise"," ")))))</f>
        <v>#N/A</v>
      </c>
      <c r="N98" s="97" t="e">
        <f t="shared" ref="N98" si="345">ROUND((K98-K99)/2,2)</f>
        <v>#N/A</v>
      </c>
      <c r="O98" s="94" t="e">
        <f t="shared" ref="O98" si="346">IF(N98&gt;=0.4,"Very Good Item",IF(N98&gt;=0.3,"Good Item",IF(N98&gt;=0.2,"Subject to Improvement",IF(N98&gt;=-1,"Revise/ Reject"," "))))</f>
        <v>#N/A</v>
      </c>
    </row>
    <row r="99" spans="1:15" x14ac:dyDescent="0.3">
      <c r="A99" s="106"/>
      <c r="B99" s="3" t="s">
        <v>5</v>
      </c>
      <c r="C99" s="7">
        <f t="shared" ref="C99" si="347">D98</f>
        <v>0</v>
      </c>
      <c r="D99" s="106"/>
      <c r="E99" s="6"/>
      <c r="F99" s="6"/>
      <c r="G99" s="6"/>
      <c r="H99" s="6"/>
      <c r="I99" s="6"/>
      <c r="J99" s="6" t="e">
        <f t="shared" ref="J99" si="348">HLOOKUP(C99,$E$13:$I$113,71,TRUE)</f>
        <v>#N/A</v>
      </c>
      <c r="K99" s="3" t="e">
        <f t="shared" ref="K99" si="349">ROUND(J99/$H$10,2)</f>
        <v>#N/A</v>
      </c>
      <c r="L99" s="98"/>
      <c r="M99" s="95"/>
      <c r="N99" s="98"/>
      <c r="O99" s="95"/>
    </row>
    <row r="100" spans="1:15" x14ac:dyDescent="0.3">
      <c r="A100" s="106">
        <v>44</v>
      </c>
      <c r="B100" s="3" t="s">
        <v>4</v>
      </c>
      <c r="C100" s="7">
        <f t="shared" ref="C100" si="350">D100</f>
        <v>0</v>
      </c>
      <c r="D100" s="106"/>
      <c r="E100" s="6"/>
      <c r="F100" s="6"/>
      <c r="G100" s="6"/>
      <c r="H100" s="6"/>
      <c r="I100" s="6"/>
      <c r="J100" s="6" t="e">
        <f t="shared" ref="J100" si="351">HLOOKUP(C100,$E$13:$I$113,70,TRUE)</f>
        <v>#N/A</v>
      </c>
      <c r="K100" s="3" t="e">
        <f t="shared" ref="K100" si="352">ROUND(J100/$F$10,2)</f>
        <v>#N/A</v>
      </c>
      <c r="L100" s="97" t="e">
        <f t="shared" ref="L100" si="353">ROUND((K100+K101)/2,2)</f>
        <v>#N/A</v>
      </c>
      <c r="M100" s="94" t="e">
        <f t="shared" ref="M100" si="354">IF(L100&gt;=0.86,"Very Easy/ Revise",IF(L100&gt;=0.71,"Easy/ Retain",IF(L100&gt;=0.4,"Average/ Retain",IF(L100&gt;=0.15,"Difficult/ Retain",IF(L100&gt;=0,"Very Difficult/ Revise"," ")))))</f>
        <v>#N/A</v>
      </c>
      <c r="N100" s="97" t="e">
        <f t="shared" ref="N100" si="355">ROUND((K100-K101)/2,2)</f>
        <v>#N/A</v>
      </c>
      <c r="O100" s="94" t="e">
        <f t="shared" ref="O100" si="356">IF(N100&gt;=0.4,"Very Good Item",IF(N100&gt;=0.3,"Good Item",IF(N100&gt;=0.2,"Subject to Improvement",IF(N100&gt;=-1,"Revise/ Reject"," "))))</f>
        <v>#N/A</v>
      </c>
    </row>
    <row r="101" spans="1:15" x14ac:dyDescent="0.3">
      <c r="A101" s="106"/>
      <c r="B101" s="3" t="s">
        <v>5</v>
      </c>
      <c r="C101" s="7">
        <f t="shared" ref="C101" si="357">D100</f>
        <v>0</v>
      </c>
      <c r="D101" s="106"/>
      <c r="E101" s="6"/>
      <c r="F101" s="6"/>
      <c r="G101" s="6"/>
      <c r="H101" s="6"/>
      <c r="I101" s="6"/>
      <c r="J101" s="6" t="e">
        <f t="shared" ref="J101" si="358">HLOOKUP(C101,$E$13:$I$113,71,TRUE)</f>
        <v>#N/A</v>
      </c>
      <c r="K101" s="3" t="e">
        <f t="shared" ref="K101" si="359">ROUND(J101/$H$10,2)</f>
        <v>#N/A</v>
      </c>
      <c r="L101" s="98"/>
      <c r="M101" s="95"/>
      <c r="N101" s="98"/>
      <c r="O101" s="95"/>
    </row>
    <row r="102" spans="1:15" x14ac:dyDescent="0.3">
      <c r="A102" s="106">
        <v>45</v>
      </c>
      <c r="B102" s="3" t="s">
        <v>4</v>
      </c>
      <c r="C102" s="7">
        <f t="shared" ref="C102" si="360">D102</f>
        <v>0</v>
      </c>
      <c r="D102" s="106"/>
      <c r="E102" s="6"/>
      <c r="F102" s="6"/>
      <c r="G102" s="6"/>
      <c r="H102" s="6"/>
      <c r="I102" s="6"/>
      <c r="J102" s="6" t="e">
        <f t="shared" ref="J102" si="361">HLOOKUP(C102,$E$13:$I$113,70,TRUE)</f>
        <v>#N/A</v>
      </c>
      <c r="K102" s="3" t="e">
        <f t="shared" ref="K102" si="362">ROUND(J102/$F$10,2)</f>
        <v>#N/A</v>
      </c>
      <c r="L102" s="97" t="e">
        <f t="shared" ref="L102" si="363">ROUND((K102+K103)/2,2)</f>
        <v>#N/A</v>
      </c>
      <c r="M102" s="94" t="e">
        <f t="shared" ref="M102" si="364">IF(L102&gt;=0.86,"Very Easy/ Revise",IF(L102&gt;=0.71,"Easy/ Retain",IF(L102&gt;=0.4,"Average/ Retain",IF(L102&gt;=0.15,"Difficult/ Retain",IF(L102&gt;=0,"Very Difficult/ Revise"," ")))))</f>
        <v>#N/A</v>
      </c>
      <c r="N102" s="97" t="e">
        <f t="shared" ref="N102" si="365">ROUND((K102-K103)/2,2)</f>
        <v>#N/A</v>
      </c>
      <c r="O102" s="94" t="e">
        <f t="shared" ref="O102" si="366">IF(N102&gt;=0.4,"Very Good Item",IF(N102&gt;=0.3,"Good Item",IF(N102&gt;=0.2,"Subject to Improvement",IF(N102&gt;=-1,"Revise/ Reject"," "))))</f>
        <v>#N/A</v>
      </c>
    </row>
    <row r="103" spans="1:15" x14ac:dyDescent="0.3">
      <c r="A103" s="106"/>
      <c r="B103" s="3" t="s">
        <v>5</v>
      </c>
      <c r="C103" s="7">
        <f t="shared" ref="C103" si="367">D102</f>
        <v>0</v>
      </c>
      <c r="D103" s="106"/>
      <c r="E103" s="6"/>
      <c r="F103" s="6"/>
      <c r="G103" s="6"/>
      <c r="H103" s="6"/>
      <c r="I103" s="6"/>
      <c r="J103" s="6" t="e">
        <f t="shared" ref="J103" si="368">HLOOKUP(C103,$E$13:$I$113,71,TRUE)</f>
        <v>#N/A</v>
      </c>
      <c r="K103" s="3" t="e">
        <f t="shared" ref="K103" si="369">ROUND(J103/$H$10,2)</f>
        <v>#N/A</v>
      </c>
      <c r="L103" s="98"/>
      <c r="M103" s="95"/>
      <c r="N103" s="98"/>
      <c r="O103" s="95"/>
    </row>
    <row r="104" spans="1:15" x14ac:dyDescent="0.3">
      <c r="A104" s="106">
        <v>46</v>
      </c>
      <c r="B104" s="3" t="s">
        <v>4</v>
      </c>
      <c r="C104" s="7">
        <f t="shared" ref="C104" si="370">D104</f>
        <v>0</v>
      </c>
      <c r="D104" s="106"/>
      <c r="E104" s="6"/>
      <c r="F104" s="6"/>
      <c r="G104" s="6"/>
      <c r="H104" s="6"/>
      <c r="I104" s="6"/>
      <c r="J104" s="6" t="e">
        <f t="shared" ref="J104" si="371">HLOOKUP(C104,$E$13:$I$113,70,TRUE)</f>
        <v>#N/A</v>
      </c>
      <c r="K104" s="3" t="e">
        <f t="shared" ref="K104" si="372">ROUND(J104/$F$10,2)</f>
        <v>#N/A</v>
      </c>
      <c r="L104" s="97" t="e">
        <f t="shared" ref="L104" si="373">ROUND((K104+K105)/2,2)</f>
        <v>#N/A</v>
      </c>
      <c r="M104" s="94" t="e">
        <f t="shared" ref="M104" si="374">IF(L104&gt;=0.86,"Very Easy/ Revise",IF(L104&gt;=0.71,"Easy/ Retain",IF(L104&gt;=0.4,"Average/ Retain",IF(L104&gt;=0.15,"Difficult/ Retain",IF(L104&gt;=0,"Very Difficult/ Revise"," ")))))</f>
        <v>#N/A</v>
      </c>
      <c r="N104" s="97" t="e">
        <f t="shared" ref="N104" si="375">ROUND((K104-K105)/2,2)</f>
        <v>#N/A</v>
      </c>
      <c r="O104" s="94" t="e">
        <f t="shared" ref="O104" si="376">IF(N104&gt;=0.4,"Very Good Item",IF(N104&gt;=0.3,"Good Item",IF(N104&gt;=0.2,"Subject to Improvement",IF(N104&gt;=-1,"Revise/ Reject"," "))))</f>
        <v>#N/A</v>
      </c>
    </row>
    <row r="105" spans="1:15" x14ac:dyDescent="0.3">
      <c r="A105" s="106"/>
      <c r="B105" s="3" t="s">
        <v>5</v>
      </c>
      <c r="C105" s="7">
        <f t="shared" ref="C105" si="377">D104</f>
        <v>0</v>
      </c>
      <c r="D105" s="106"/>
      <c r="E105" s="6"/>
      <c r="F105" s="6"/>
      <c r="G105" s="6"/>
      <c r="H105" s="6"/>
      <c r="I105" s="6"/>
      <c r="J105" s="6" t="e">
        <f t="shared" ref="J105" si="378">HLOOKUP(C105,$E$13:$I$113,71,TRUE)</f>
        <v>#N/A</v>
      </c>
      <c r="K105" s="3" t="e">
        <f t="shared" ref="K105" si="379">ROUND(J105/$H$10,2)</f>
        <v>#N/A</v>
      </c>
      <c r="L105" s="98"/>
      <c r="M105" s="95"/>
      <c r="N105" s="98"/>
      <c r="O105" s="95"/>
    </row>
    <row r="106" spans="1:15" x14ac:dyDescent="0.3">
      <c r="A106" s="106">
        <v>47</v>
      </c>
      <c r="B106" s="3" t="s">
        <v>4</v>
      </c>
      <c r="C106" s="7">
        <f t="shared" ref="C106" si="380">D106</f>
        <v>0</v>
      </c>
      <c r="D106" s="106"/>
      <c r="E106" s="6"/>
      <c r="F106" s="6"/>
      <c r="G106" s="6"/>
      <c r="H106" s="6"/>
      <c r="I106" s="6"/>
      <c r="J106" s="6" t="e">
        <f t="shared" ref="J106" si="381">HLOOKUP(C106,$E$13:$I$113,70,TRUE)</f>
        <v>#N/A</v>
      </c>
      <c r="K106" s="3" t="e">
        <f t="shared" ref="K106" si="382">ROUND(J106/$F$10,2)</f>
        <v>#N/A</v>
      </c>
      <c r="L106" s="97" t="e">
        <f t="shared" ref="L106" si="383">ROUND((K106+K107)/2,2)</f>
        <v>#N/A</v>
      </c>
      <c r="M106" s="94" t="e">
        <f t="shared" ref="M106" si="384">IF(L106&gt;=0.86,"Very Easy/ Revise",IF(L106&gt;=0.71,"Easy/ Retain",IF(L106&gt;=0.4,"Average/ Retain",IF(L106&gt;=0.15,"Difficult/ Retain",IF(L106&gt;=0,"Very Difficult/ Revise"," ")))))</f>
        <v>#N/A</v>
      </c>
      <c r="N106" s="97" t="e">
        <f t="shared" ref="N106" si="385">ROUND((K106-K107)/2,2)</f>
        <v>#N/A</v>
      </c>
      <c r="O106" s="94" t="e">
        <f t="shared" ref="O106" si="386">IF(N106&gt;=0.4,"Very Good Item",IF(N106&gt;=0.3,"Good Item",IF(N106&gt;=0.2,"Subject to Improvement",IF(N106&gt;=-1,"Revise/ Reject"," "))))</f>
        <v>#N/A</v>
      </c>
    </row>
    <row r="107" spans="1:15" x14ac:dyDescent="0.3">
      <c r="A107" s="106"/>
      <c r="B107" s="3" t="s">
        <v>5</v>
      </c>
      <c r="C107" s="7">
        <f t="shared" ref="C107" si="387">D106</f>
        <v>0</v>
      </c>
      <c r="D107" s="106"/>
      <c r="E107" s="6"/>
      <c r="F107" s="6"/>
      <c r="G107" s="6"/>
      <c r="H107" s="6"/>
      <c r="I107" s="6"/>
      <c r="J107" s="6" t="e">
        <f t="shared" ref="J107" si="388">HLOOKUP(C107,$E$13:$I$113,71,TRUE)</f>
        <v>#N/A</v>
      </c>
      <c r="K107" s="3" t="e">
        <f t="shared" ref="K107" si="389">ROUND(J107/$H$10,2)</f>
        <v>#N/A</v>
      </c>
      <c r="L107" s="98"/>
      <c r="M107" s="95"/>
      <c r="N107" s="98"/>
      <c r="O107" s="95"/>
    </row>
    <row r="108" spans="1:15" x14ac:dyDescent="0.3">
      <c r="A108" s="106">
        <v>48</v>
      </c>
      <c r="B108" s="3" t="s">
        <v>4</v>
      </c>
      <c r="C108" s="7">
        <f t="shared" ref="C108" si="390">D108</f>
        <v>0</v>
      </c>
      <c r="D108" s="106"/>
      <c r="E108" s="6"/>
      <c r="F108" s="6"/>
      <c r="G108" s="6"/>
      <c r="H108" s="6"/>
      <c r="I108" s="6"/>
      <c r="J108" s="6" t="e">
        <f t="shared" ref="J108" si="391">HLOOKUP(C108,$E$13:$I$113,70,TRUE)</f>
        <v>#N/A</v>
      </c>
      <c r="K108" s="3" t="e">
        <f t="shared" ref="K108" si="392">ROUND(J108/$F$10,2)</f>
        <v>#N/A</v>
      </c>
      <c r="L108" s="97" t="e">
        <f t="shared" ref="L108" si="393">ROUND((K108+K109)/2,2)</f>
        <v>#N/A</v>
      </c>
      <c r="M108" s="94" t="e">
        <f t="shared" ref="M108" si="394">IF(L108&gt;=0.86,"Very Easy/ Revise",IF(L108&gt;=0.71,"Easy/ Retain",IF(L108&gt;=0.4,"Average/ Retain",IF(L108&gt;=0.15,"Difficult/ Retain",IF(L108&gt;=0,"Very Difficult/ Revise"," ")))))</f>
        <v>#N/A</v>
      </c>
      <c r="N108" s="97" t="e">
        <f t="shared" ref="N108" si="395">ROUND((K108-K109)/2,2)</f>
        <v>#N/A</v>
      </c>
      <c r="O108" s="94" t="e">
        <f t="shared" ref="O108" si="396">IF(N108&gt;=0.4,"Very Good Item",IF(N108&gt;=0.3,"Good Item",IF(N108&gt;=0.2,"Subject to Improvement",IF(N108&gt;=-1,"Revise/ Reject"," "))))</f>
        <v>#N/A</v>
      </c>
    </row>
    <row r="109" spans="1:15" x14ac:dyDescent="0.3">
      <c r="A109" s="106"/>
      <c r="B109" s="3" t="s">
        <v>5</v>
      </c>
      <c r="C109" s="7">
        <f t="shared" ref="C109" si="397">D108</f>
        <v>0</v>
      </c>
      <c r="D109" s="106"/>
      <c r="E109" s="6"/>
      <c r="F109" s="6"/>
      <c r="G109" s="6"/>
      <c r="H109" s="6"/>
      <c r="I109" s="6"/>
      <c r="J109" s="6" t="e">
        <f t="shared" ref="J109" si="398">HLOOKUP(C109,$E$13:$I$113,71,TRUE)</f>
        <v>#N/A</v>
      </c>
      <c r="K109" s="3" t="e">
        <f t="shared" ref="K109" si="399">ROUND(J109/$H$10,2)</f>
        <v>#N/A</v>
      </c>
      <c r="L109" s="98"/>
      <c r="M109" s="95"/>
      <c r="N109" s="98"/>
      <c r="O109" s="95"/>
    </row>
    <row r="110" spans="1:15" x14ac:dyDescent="0.3">
      <c r="A110" s="106">
        <v>49</v>
      </c>
      <c r="B110" s="3" t="s">
        <v>4</v>
      </c>
      <c r="C110" s="7">
        <f t="shared" ref="C110" si="400">D110</f>
        <v>0</v>
      </c>
      <c r="D110" s="106"/>
      <c r="E110" s="6"/>
      <c r="F110" s="6"/>
      <c r="G110" s="6"/>
      <c r="H110" s="6"/>
      <c r="I110" s="6"/>
      <c r="J110" s="6" t="e">
        <f t="shared" ref="J110" si="401">HLOOKUP(C110,$E$13:$I$113,70,TRUE)</f>
        <v>#N/A</v>
      </c>
      <c r="K110" s="3" t="e">
        <f t="shared" ref="K110" si="402">ROUND(J110/$F$10,2)</f>
        <v>#N/A</v>
      </c>
      <c r="L110" s="97" t="e">
        <f t="shared" ref="L110" si="403">ROUND((K110+K111)/2,2)</f>
        <v>#N/A</v>
      </c>
      <c r="M110" s="94" t="e">
        <f t="shared" ref="M110" si="404">IF(L110&gt;=0.86,"Very Easy/ Revise",IF(L110&gt;=0.71,"Easy/ Retain",IF(L110&gt;=0.4,"Average/ Retain",IF(L110&gt;=0.15,"Difficult/ Retain",IF(L110&gt;=0,"Very Difficult/ Revise"," ")))))</f>
        <v>#N/A</v>
      </c>
      <c r="N110" s="97" t="e">
        <f t="shared" ref="N110" si="405">ROUND((K110-K111)/2,2)</f>
        <v>#N/A</v>
      </c>
      <c r="O110" s="94" t="e">
        <f t="shared" ref="O110" si="406">IF(N110&gt;=0.4,"Very Good Item",IF(N110&gt;=0.3,"Good Item",IF(N110&gt;=0.2,"Subject to Improvement",IF(N110&gt;=-1,"Revise/ Reject"," "))))</f>
        <v>#N/A</v>
      </c>
    </row>
    <row r="111" spans="1:15" x14ac:dyDescent="0.3">
      <c r="A111" s="106"/>
      <c r="B111" s="3" t="s">
        <v>5</v>
      </c>
      <c r="C111" s="7">
        <f t="shared" ref="C111" si="407">D110</f>
        <v>0</v>
      </c>
      <c r="D111" s="106"/>
      <c r="E111" s="6"/>
      <c r="F111" s="6"/>
      <c r="G111" s="6"/>
      <c r="H111" s="6"/>
      <c r="I111" s="6"/>
      <c r="J111" s="6" t="e">
        <f t="shared" ref="J111" si="408">HLOOKUP(C111,$E$13:$I$113,71,TRUE)</f>
        <v>#N/A</v>
      </c>
      <c r="K111" s="3" t="e">
        <f t="shared" ref="K111" si="409">ROUND(J111/$H$10,2)</f>
        <v>#N/A</v>
      </c>
      <c r="L111" s="98"/>
      <c r="M111" s="95"/>
      <c r="N111" s="98"/>
      <c r="O111" s="95"/>
    </row>
    <row r="112" spans="1:15" x14ac:dyDescent="0.3">
      <c r="A112" s="106">
        <v>50</v>
      </c>
      <c r="B112" s="3" t="s">
        <v>4</v>
      </c>
      <c r="C112" s="7">
        <f t="shared" ref="C112" si="410">D112</f>
        <v>0</v>
      </c>
      <c r="D112" s="106"/>
      <c r="E112" s="6"/>
      <c r="F112" s="6"/>
      <c r="G112" s="6"/>
      <c r="H112" s="6"/>
      <c r="I112" s="6"/>
      <c r="J112" s="6" t="e">
        <f t="shared" ref="J112" si="411">HLOOKUP(C112,$E$13:$I$113,70,TRUE)</f>
        <v>#N/A</v>
      </c>
      <c r="K112" s="3" t="e">
        <f t="shared" ref="K112" si="412">ROUND(J112/$F$10,2)</f>
        <v>#N/A</v>
      </c>
      <c r="L112" s="97" t="e">
        <f t="shared" ref="L112" si="413">ROUND((K112+K113)/2,2)</f>
        <v>#N/A</v>
      </c>
      <c r="M112" s="94" t="e">
        <f t="shared" ref="M112" si="414">IF(L112&gt;=0.86,"Very Easy/ Revise",IF(L112&gt;=0.71,"Easy/ Retain",IF(L112&gt;=0.4,"Average/ Retain",IF(L112&gt;=0.15,"Difficult/ Retain",IF(L112&gt;=0,"Very Difficult/ Revise"," ")))))</f>
        <v>#N/A</v>
      </c>
      <c r="N112" s="97" t="e">
        <f t="shared" ref="N112" si="415">ROUND((K112-K113)/2,2)</f>
        <v>#N/A</v>
      </c>
      <c r="O112" s="94" t="e">
        <f t="shared" ref="O112" si="416">IF(N112&gt;=0.4,"Very Good Item",IF(N112&gt;=0.3,"Good Item",IF(N112&gt;=0.2,"Subject to Improvement",IF(N112&gt;=-1,"Revise/ Reject"," "))))</f>
        <v>#N/A</v>
      </c>
    </row>
    <row r="113" spans="1:15" x14ac:dyDescent="0.3">
      <c r="A113" s="106"/>
      <c r="B113" s="3" t="s">
        <v>5</v>
      </c>
      <c r="C113" s="7">
        <f t="shared" ref="C113" si="417">D112</f>
        <v>0</v>
      </c>
      <c r="D113" s="106"/>
      <c r="E113" s="6"/>
      <c r="F113" s="6"/>
      <c r="G113" s="6"/>
      <c r="H113" s="6"/>
      <c r="I113" s="6"/>
      <c r="J113" s="6" t="e">
        <f t="shared" ref="J113" si="418">HLOOKUP(C113,$E$13:$I$113,71,TRUE)</f>
        <v>#N/A</v>
      </c>
      <c r="K113" s="3" t="e">
        <f t="shared" ref="K113" si="419">ROUND(J113/$H$10,2)</f>
        <v>#N/A</v>
      </c>
      <c r="L113" s="98"/>
      <c r="M113" s="95"/>
      <c r="N113" s="98"/>
      <c r="O113" s="95"/>
    </row>
    <row r="116" spans="1:15" x14ac:dyDescent="0.3">
      <c r="A116" s="92"/>
      <c r="B116" s="92"/>
    </row>
    <row r="117" spans="1:15" x14ac:dyDescent="0.3">
      <c r="A117" s="1"/>
      <c r="N117" s="78"/>
      <c r="O117" s="78"/>
    </row>
    <row r="118" spans="1:15" x14ac:dyDescent="0.3">
      <c r="M118" s="2" t="s">
        <v>84</v>
      </c>
      <c r="N118" s="90" t="str">
        <f>INFO!C25</f>
        <v xml:space="preserve">Teacher </v>
      </c>
      <c r="O118" s="90"/>
    </row>
    <row r="119" spans="1:15" x14ac:dyDescent="0.3">
      <c r="N119" s="91" t="str">
        <f>INFO!C26</f>
        <v>Teacher I</v>
      </c>
      <c r="O119" s="91"/>
    </row>
    <row r="121" spans="1:15" x14ac:dyDescent="0.3">
      <c r="M121" s="2" t="s">
        <v>89</v>
      </c>
      <c r="N121" s="93">
        <f>INFO!C28</f>
        <v>0</v>
      </c>
      <c r="O121" s="93"/>
    </row>
    <row r="122" spans="1:15" x14ac:dyDescent="0.3">
      <c r="A122" s="79" t="s">
        <v>88</v>
      </c>
    </row>
    <row r="125" spans="1:15" x14ac:dyDescent="0.3">
      <c r="B125" s="90" t="str">
        <f>INFO!C22</f>
        <v>Dr. Efren s. Consemino</v>
      </c>
      <c r="C125" s="90"/>
      <c r="D125" s="90"/>
      <c r="E125" s="90"/>
      <c r="F125" s="90"/>
      <c r="G125" s="90"/>
      <c r="H125" s="90"/>
      <c r="I125" s="90"/>
      <c r="J125" s="90"/>
      <c r="K125" s="90"/>
      <c r="L125" s="90"/>
    </row>
    <row r="126" spans="1:15" x14ac:dyDescent="0.3">
      <c r="B126" s="91" t="str">
        <f>INFO!C23</f>
        <v>Principal II</v>
      </c>
      <c r="C126" s="91"/>
      <c r="D126" s="91"/>
      <c r="E126" s="91"/>
      <c r="F126" s="91"/>
      <c r="G126" s="91"/>
      <c r="H126" s="91"/>
      <c r="I126" s="91"/>
      <c r="J126" s="91"/>
      <c r="K126" s="91"/>
      <c r="L126" s="91"/>
    </row>
  </sheetData>
  <mergeCells count="324">
    <mergeCell ref="A1:O1"/>
    <mergeCell ref="A2:O2"/>
    <mergeCell ref="A3:O3"/>
    <mergeCell ref="A4:O4"/>
    <mergeCell ref="A5:O5"/>
    <mergeCell ref="A6:O6"/>
    <mergeCell ref="N12:N13"/>
    <mergeCell ref="O12:O13"/>
    <mergeCell ref="A14:A15"/>
    <mergeCell ref="D14:D15"/>
    <mergeCell ref="L14:L15"/>
    <mergeCell ref="M14:M15"/>
    <mergeCell ref="N14:N15"/>
    <mergeCell ref="O14:O15"/>
    <mergeCell ref="A7:O7"/>
    <mergeCell ref="A8:O8"/>
    <mergeCell ref="A10:D10"/>
    <mergeCell ref="A12:A13"/>
    <mergeCell ref="B12:B13"/>
    <mergeCell ref="C12:C13"/>
    <mergeCell ref="D12:D13"/>
    <mergeCell ref="E12:I12"/>
    <mergeCell ref="J12:L13"/>
    <mergeCell ref="M12:M13"/>
    <mergeCell ref="A18:A19"/>
    <mergeCell ref="D18:D19"/>
    <mergeCell ref="L18:L19"/>
    <mergeCell ref="M18:M19"/>
    <mergeCell ref="N18:N19"/>
    <mergeCell ref="O18:O19"/>
    <mergeCell ref="A16:A17"/>
    <mergeCell ref="D16:D17"/>
    <mergeCell ref="L16:L17"/>
    <mergeCell ref="M16:M17"/>
    <mergeCell ref="N16:N17"/>
    <mergeCell ref="O16:O17"/>
    <mergeCell ref="A22:A23"/>
    <mergeCell ref="D22:D23"/>
    <mergeCell ref="L22:L23"/>
    <mergeCell ref="M22:M23"/>
    <mergeCell ref="N22:N23"/>
    <mergeCell ref="O22:O23"/>
    <mergeCell ref="A20:A21"/>
    <mergeCell ref="D20:D21"/>
    <mergeCell ref="L20:L21"/>
    <mergeCell ref="M20:M21"/>
    <mergeCell ref="N20:N21"/>
    <mergeCell ref="O20:O21"/>
    <mergeCell ref="A26:A27"/>
    <mergeCell ref="D26:D27"/>
    <mergeCell ref="L26:L27"/>
    <mergeCell ref="M26:M27"/>
    <mergeCell ref="N26:N27"/>
    <mergeCell ref="O26:O27"/>
    <mergeCell ref="A24:A25"/>
    <mergeCell ref="D24:D25"/>
    <mergeCell ref="L24:L25"/>
    <mergeCell ref="M24:M25"/>
    <mergeCell ref="N24:N25"/>
    <mergeCell ref="O24:O25"/>
    <mergeCell ref="A30:A31"/>
    <mergeCell ref="D30:D31"/>
    <mergeCell ref="L30:L31"/>
    <mergeCell ref="M30:M31"/>
    <mergeCell ref="N30:N31"/>
    <mergeCell ref="O30:O31"/>
    <mergeCell ref="A28:A29"/>
    <mergeCell ref="D28:D29"/>
    <mergeCell ref="L28:L29"/>
    <mergeCell ref="M28:M29"/>
    <mergeCell ref="N28:N29"/>
    <mergeCell ref="O28:O29"/>
    <mergeCell ref="A34:A35"/>
    <mergeCell ref="D34:D35"/>
    <mergeCell ref="L34:L35"/>
    <mergeCell ref="M34:M35"/>
    <mergeCell ref="N34:N35"/>
    <mergeCell ref="O34:O35"/>
    <mergeCell ref="A32:A33"/>
    <mergeCell ref="D32:D33"/>
    <mergeCell ref="L32:L33"/>
    <mergeCell ref="M32:M33"/>
    <mergeCell ref="N32:N33"/>
    <mergeCell ref="O32:O33"/>
    <mergeCell ref="A38:A39"/>
    <mergeCell ref="D38:D39"/>
    <mergeCell ref="L38:L39"/>
    <mergeCell ref="M38:M39"/>
    <mergeCell ref="N38:N39"/>
    <mergeCell ref="O38:O39"/>
    <mergeCell ref="A36:A37"/>
    <mergeCell ref="D36:D37"/>
    <mergeCell ref="L36:L37"/>
    <mergeCell ref="M36:M37"/>
    <mergeCell ref="N36:N37"/>
    <mergeCell ref="O36:O37"/>
    <mergeCell ref="A42:A43"/>
    <mergeCell ref="D42:D43"/>
    <mergeCell ref="L42:L43"/>
    <mergeCell ref="M42:M43"/>
    <mergeCell ref="N42:N43"/>
    <mergeCell ref="O42:O43"/>
    <mergeCell ref="A40:A41"/>
    <mergeCell ref="D40:D41"/>
    <mergeCell ref="L40:L41"/>
    <mergeCell ref="M40:M41"/>
    <mergeCell ref="N40:N41"/>
    <mergeCell ref="O40:O41"/>
    <mergeCell ref="A46:A47"/>
    <mergeCell ref="D46:D47"/>
    <mergeCell ref="L46:L47"/>
    <mergeCell ref="M46:M47"/>
    <mergeCell ref="N46:N47"/>
    <mergeCell ref="O46:O47"/>
    <mergeCell ref="A44:A45"/>
    <mergeCell ref="D44:D45"/>
    <mergeCell ref="L44:L45"/>
    <mergeCell ref="M44:M45"/>
    <mergeCell ref="N44:N45"/>
    <mergeCell ref="O44:O45"/>
    <mergeCell ref="A50:A51"/>
    <mergeCell ref="D50:D51"/>
    <mergeCell ref="L50:L51"/>
    <mergeCell ref="M50:M51"/>
    <mergeCell ref="N50:N51"/>
    <mergeCell ref="O50:O51"/>
    <mergeCell ref="A48:A49"/>
    <mergeCell ref="D48:D49"/>
    <mergeCell ref="L48:L49"/>
    <mergeCell ref="M48:M49"/>
    <mergeCell ref="N48:N49"/>
    <mergeCell ref="O48:O49"/>
    <mergeCell ref="A54:A55"/>
    <mergeCell ref="D54:D55"/>
    <mergeCell ref="L54:L55"/>
    <mergeCell ref="M54:M55"/>
    <mergeCell ref="N54:N55"/>
    <mergeCell ref="O54:O55"/>
    <mergeCell ref="A52:A53"/>
    <mergeCell ref="D52:D53"/>
    <mergeCell ref="L52:L53"/>
    <mergeCell ref="M52:M53"/>
    <mergeCell ref="N52:N53"/>
    <mergeCell ref="O52:O53"/>
    <mergeCell ref="A58:A59"/>
    <mergeCell ref="D58:D59"/>
    <mergeCell ref="L58:L59"/>
    <mergeCell ref="M58:M59"/>
    <mergeCell ref="N58:N59"/>
    <mergeCell ref="O58:O59"/>
    <mergeCell ref="A56:A57"/>
    <mergeCell ref="D56:D57"/>
    <mergeCell ref="L56:L57"/>
    <mergeCell ref="M56:M57"/>
    <mergeCell ref="N56:N57"/>
    <mergeCell ref="O56:O57"/>
    <mergeCell ref="A62:A63"/>
    <mergeCell ref="D62:D63"/>
    <mergeCell ref="L62:L63"/>
    <mergeCell ref="M62:M63"/>
    <mergeCell ref="N62:N63"/>
    <mergeCell ref="O62:O63"/>
    <mergeCell ref="A60:A61"/>
    <mergeCell ref="D60:D61"/>
    <mergeCell ref="L60:L61"/>
    <mergeCell ref="M60:M61"/>
    <mergeCell ref="N60:N61"/>
    <mergeCell ref="O60:O61"/>
    <mergeCell ref="A66:A67"/>
    <mergeCell ref="D66:D67"/>
    <mergeCell ref="L66:L67"/>
    <mergeCell ref="M66:M67"/>
    <mergeCell ref="N66:N67"/>
    <mergeCell ref="O66:O67"/>
    <mergeCell ref="A64:A65"/>
    <mergeCell ref="D64:D65"/>
    <mergeCell ref="L64:L65"/>
    <mergeCell ref="M64:M65"/>
    <mergeCell ref="N64:N65"/>
    <mergeCell ref="O64:O65"/>
    <mergeCell ref="A70:A71"/>
    <mergeCell ref="D70:D71"/>
    <mergeCell ref="L70:L71"/>
    <mergeCell ref="M70:M71"/>
    <mergeCell ref="N70:N71"/>
    <mergeCell ref="O70:O71"/>
    <mergeCell ref="A68:A69"/>
    <mergeCell ref="D68:D69"/>
    <mergeCell ref="L68:L69"/>
    <mergeCell ref="M68:M69"/>
    <mergeCell ref="N68:N69"/>
    <mergeCell ref="O68:O69"/>
    <mergeCell ref="A74:A75"/>
    <mergeCell ref="D74:D75"/>
    <mergeCell ref="L74:L75"/>
    <mergeCell ref="M74:M75"/>
    <mergeCell ref="N74:N75"/>
    <mergeCell ref="O74:O75"/>
    <mergeCell ref="A72:A73"/>
    <mergeCell ref="D72:D73"/>
    <mergeCell ref="L72:L73"/>
    <mergeCell ref="M72:M73"/>
    <mergeCell ref="N72:N73"/>
    <mergeCell ref="O72:O73"/>
    <mergeCell ref="A78:A79"/>
    <mergeCell ref="D78:D79"/>
    <mergeCell ref="L78:L79"/>
    <mergeCell ref="M78:M79"/>
    <mergeCell ref="N78:N79"/>
    <mergeCell ref="O78:O79"/>
    <mergeCell ref="A76:A77"/>
    <mergeCell ref="D76:D77"/>
    <mergeCell ref="L76:L77"/>
    <mergeCell ref="M76:M77"/>
    <mergeCell ref="N76:N77"/>
    <mergeCell ref="O76:O77"/>
    <mergeCell ref="A82:A83"/>
    <mergeCell ref="D82:D83"/>
    <mergeCell ref="L82:L83"/>
    <mergeCell ref="M82:M83"/>
    <mergeCell ref="N82:N83"/>
    <mergeCell ref="O82:O83"/>
    <mergeCell ref="A80:A81"/>
    <mergeCell ref="D80:D81"/>
    <mergeCell ref="L80:L81"/>
    <mergeCell ref="M80:M81"/>
    <mergeCell ref="N80:N81"/>
    <mergeCell ref="O80:O81"/>
    <mergeCell ref="A86:A87"/>
    <mergeCell ref="D86:D87"/>
    <mergeCell ref="L86:L87"/>
    <mergeCell ref="M86:M87"/>
    <mergeCell ref="N86:N87"/>
    <mergeCell ref="O86:O87"/>
    <mergeCell ref="A84:A85"/>
    <mergeCell ref="D84:D85"/>
    <mergeCell ref="L84:L85"/>
    <mergeCell ref="M84:M85"/>
    <mergeCell ref="N84:N85"/>
    <mergeCell ref="O84:O85"/>
    <mergeCell ref="A90:A91"/>
    <mergeCell ref="D90:D91"/>
    <mergeCell ref="L90:L91"/>
    <mergeCell ref="M90:M91"/>
    <mergeCell ref="N90:N91"/>
    <mergeCell ref="O90:O91"/>
    <mergeCell ref="A88:A89"/>
    <mergeCell ref="D88:D89"/>
    <mergeCell ref="L88:L89"/>
    <mergeCell ref="M88:M89"/>
    <mergeCell ref="N88:N89"/>
    <mergeCell ref="O88:O89"/>
    <mergeCell ref="A94:A95"/>
    <mergeCell ref="D94:D95"/>
    <mergeCell ref="L94:L95"/>
    <mergeCell ref="M94:M95"/>
    <mergeCell ref="N94:N95"/>
    <mergeCell ref="O94:O95"/>
    <mergeCell ref="A92:A93"/>
    <mergeCell ref="D92:D93"/>
    <mergeCell ref="L92:L93"/>
    <mergeCell ref="M92:M93"/>
    <mergeCell ref="N92:N93"/>
    <mergeCell ref="O92:O93"/>
    <mergeCell ref="A98:A99"/>
    <mergeCell ref="D98:D99"/>
    <mergeCell ref="L98:L99"/>
    <mergeCell ref="M98:M99"/>
    <mergeCell ref="N98:N99"/>
    <mergeCell ref="O98:O99"/>
    <mergeCell ref="A96:A97"/>
    <mergeCell ref="D96:D97"/>
    <mergeCell ref="L96:L97"/>
    <mergeCell ref="M96:M97"/>
    <mergeCell ref="N96:N97"/>
    <mergeCell ref="O96:O97"/>
    <mergeCell ref="A102:A103"/>
    <mergeCell ref="D102:D103"/>
    <mergeCell ref="L102:L103"/>
    <mergeCell ref="M102:M103"/>
    <mergeCell ref="N102:N103"/>
    <mergeCell ref="O102:O103"/>
    <mergeCell ref="A100:A101"/>
    <mergeCell ref="D100:D101"/>
    <mergeCell ref="L100:L101"/>
    <mergeCell ref="M100:M101"/>
    <mergeCell ref="N100:N101"/>
    <mergeCell ref="O100:O101"/>
    <mergeCell ref="A106:A107"/>
    <mergeCell ref="D106:D107"/>
    <mergeCell ref="L106:L107"/>
    <mergeCell ref="M106:M107"/>
    <mergeCell ref="N106:N107"/>
    <mergeCell ref="O106:O107"/>
    <mergeCell ref="A104:A105"/>
    <mergeCell ref="D104:D105"/>
    <mergeCell ref="L104:L105"/>
    <mergeCell ref="M104:M105"/>
    <mergeCell ref="N104:N105"/>
    <mergeCell ref="O104:O105"/>
    <mergeCell ref="A110:A111"/>
    <mergeCell ref="D110:D111"/>
    <mergeCell ref="L110:L111"/>
    <mergeCell ref="M110:M111"/>
    <mergeCell ref="N110:N111"/>
    <mergeCell ref="O110:O111"/>
    <mergeCell ref="A108:A109"/>
    <mergeCell ref="D108:D109"/>
    <mergeCell ref="L108:L109"/>
    <mergeCell ref="M108:M109"/>
    <mergeCell ref="N108:N109"/>
    <mergeCell ref="O108:O109"/>
    <mergeCell ref="A116:B116"/>
    <mergeCell ref="N118:O118"/>
    <mergeCell ref="N119:O119"/>
    <mergeCell ref="N121:O121"/>
    <mergeCell ref="B125:L125"/>
    <mergeCell ref="B126:L126"/>
    <mergeCell ref="A112:A113"/>
    <mergeCell ref="D112:D113"/>
    <mergeCell ref="L112:L113"/>
    <mergeCell ref="M112:M113"/>
    <mergeCell ref="N112:N113"/>
    <mergeCell ref="O112:O113"/>
  </mergeCells>
  <dataValidations count="1">
    <dataValidation type="list" allowBlank="1" showInputMessage="1" showErrorMessage="1" sqref="D14:D113">
      <formula1>$Y$14:$Y$18</formula1>
    </dataValidation>
  </dataValidations>
  <printOptions horizontalCentered="1"/>
  <pageMargins left="0.24" right="0.21" top="0.23" bottom="1.25" header="0.3" footer="0.3"/>
  <pageSetup paperSize="5" scale="85" orientation="portrait" horizontalDpi="4294967293" verticalDpi="300" r:id="rId1"/>
  <rowBreaks count="1" manualBreakCount="1">
    <brk id="7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tabSelected="1" view="pageBreakPreview" zoomScale="85" zoomScaleSheetLayoutView="85" workbookViewId="0">
      <pane xSplit="4" ySplit="13" topLeftCell="E14" activePane="bottomRight" state="frozen"/>
      <selection activeCell="E14" sqref="E14"/>
      <selection pane="topRight" activeCell="E14" sqref="E14"/>
      <selection pane="bottomLeft" activeCell="E14" sqref="E14"/>
      <selection pane="bottomRight" activeCell="E14" sqref="E14"/>
    </sheetView>
  </sheetViews>
  <sheetFormatPr defaultRowHeight="14.4" x14ac:dyDescent="0.3"/>
  <cols>
    <col min="1" max="1" width="5.33203125" customWidth="1"/>
    <col min="2" max="2" width="6.44140625" style="1" bestFit="1" customWidth="1"/>
    <col min="3" max="3" width="6.44140625" style="1" hidden="1" customWidth="1"/>
    <col min="4" max="4" width="7.5546875" customWidth="1"/>
    <col min="5" max="9" width="3.88671875" customWidth="1"/>
    <col min="10" max="10" width="4.6640625" hidden="1" customWidth="1"/>
    <col min="11" max="11" width="7.6640625" style="1" hidden="1" customWidth="1"/>
    <col min="12" max="12" width="9.5546875" customWidth="1"/>
    <col min="13" max="13" width="20.109375" style="2" bestFit="1" customWidth="1"/>
    <col min="14" max="14" width="12.109375" bestFit="1" customWidth="1"/>
    <col min="15" max="15" width="22.88671875" bestFit="1" customWidth="1"/>
  </cols>
  <sheetData>
    <row r="1" spans="1:25" ht="15" x14ac:dyDescent="0.25">
      <c r="A1" s="96" t="str">
        <f>INFO!C3</f>
        <v>National Capital Region</v>
      </c>
      <c r="B1" s="96"/>
      <c r="C1" s="96"/>
      <c r="D1" s="96"/>
      <c r="E1" s="96"/>
      <c r="F1" s="96"/>
      <c r="G1" s="96"/>
      <c r="H1" s="96"/>
      <c r="I1" s="96"/>
      <c r="J1" s="96"/>
      <c r="K1" s="96"/>
      <c r="L1" s="96"/>
      <c r="M1" s="96"/>
      <c r="N1" s="96"/>
      <c r="O1" s="96"/>
    </row>
    <row r="2" spans="1:25" ht="15" x14ac:dyDescent="0.25">
      <c r="A2" s="96" t="s">
        <v>0</v>
      </c>
      <c r="B2" s="96"/>
      <c r="C2" s="96"/>
      <c r="D2" s="96"/>
      <c r="E2" s="96"/>
      <c r="F2" s="96"/>
      <c r="G2" s="96"/>
      <c r="H2" s="96"/>
      <c r="I2" s="96"/>
      <c r="J2" s="96"/>
      <c r="K2" s="96"/>
      <c r="L2" s="96"/>
      <c r="M2" s="96"/>
      <c r="N2" s="96"/>
      <c r="O2" s="96"/>
    </row>
    <row r="3" spans="1:25" ht="15" x14ac:dyDescent="0.25">
      <c r="A3" s="96" t="str">
        <f>INFO!C5</f>
        <v>Mandaluyong City</v>
      </c>
      <c r="B3" s="96"/>
      <c r="C3" s="96"/>
      <c r="D3" s="96"/>
      <c r="E3" s="96"/>
      <c r="F3" s="96"/>
      <c r="G3" s="96"/>
      <c r="H3" s="96"/>
      <c r="I3" s="96"/>
      <c r="J3" s="96"/>
      <c r="K3" s="96"/>
      <c r="L3" s="96"/>
      <c r="M3" s="96"/>
      <c r="N3" s="96"/>
      <c r="O3" s="96"/>
    </row>
    <row r="4" spans="1:25" ht="15" x14ac:dyDescent="0.25">
      <c r="A4" s="96" t="str">
        <f>INFO!C7</f>
        <v>Eulogio Rodriguez Integrated School</v>
      </c>
      <c r="B4" s="96"/>
      <c r="C4" s="96"/>
      <c r="D4" s="96"/>
      <c r="E4" s="96"/>
      <c r="F4" s="96"/>
      <c r="G4" s="96"/>
      <c r="H4" s="96"/>
      <c r="I4" s="96"/>
      <c r="J4" s="96"/>
      <c r="K4" s="96"/>
      <c r="L4" s="96"/>
      <c r="M4" s="96"/>
      <c r="N4" s="96"/>
      <c r="O4" s="96"/>
    </row>
    <row r="5" spans="1:25" ht="15" x14ac:dyDescent="0.25">
      <c r="A5" s="96" t="str">
        <f>INFO!C11</f>
        <v>SY 2012 - 2013</v>
      </c>
      <c r="B5" s="96"/>
      <c r="C5" s="96"/>
      <c r="D5" s="96"/>
      <c r="E5" s="96"/>
      <c r="F5" s="96"/>
      <c r="G5" s="96"/>
      <c r="H5" s="96"/>
      <c r="I5" s="96"/>
      <c r="J5" s="96"/>
      <c r="K5" s="96"/>
      <c r="L5" s="96"/>
      <c r="M5" s="96"/>
      <c r="N5" s="96"/>
      <c r="O5" s="96"/>
    </row>
    <row r="6" spans="1:25" ht="18" x14ac:dyDescent="0.25">
      <c r="A6" s="89" t="str">
        <f>"ITEM ANALYSIS ON "&amp;UPPER(INFO!C9)</f>
        <v>ITEM ANALYSIS ON PRETEST - NATIONAL ACHIEVEMENT TEST</v>
      </c>
      <c r="B6" s="89"/>
      <c r="C6" s="89"/>
      <c r="D6" s="89"/>
      <c r="E6" s="89"/>
      <c r="F6" s="89"/>
      <c r="G6" s="89"/>
      <c r="H6" s="89"/>
      <c r="I6" s="89"/>
      <c r="J6" s="89"/>
      <c r="K6" s="89"/>
      <c r="L6" s="89"/>
      <c r="M6" s="89"/>
      <c r="N6" s="89"/>
      <c r="O6" s="89"/>
    </row>
    <row r="7" spans="1:25" ht="18" x14ac:dyDescent="0.25">
      <c r="A7" s="89" t="str">
        <f>INFO!C13</f>
        <v>FOURTH YEAR</v>
      </c>
      <c r="B7" s="89"/>
      <c r="C7" s="89"/>
      <c r="D7" s="89"/>
      <c r="E7" s="89"/>
      <c r="F7" s="89"/>
      <c r="G7" s="89"/>
      <c r="H7" s="89"/>
      <c r="I7" s="89"/>
      <c r="J7" s="89"/>
      <c r="K7" s="89"/>
      <c r="L7" s="89"/>
      <c r="M7" s="89"/>
      <c r="N7" s="89"/>
      <c r="O7" s="89"/>
    </row>
    <row r="8" spans="1:25" ht="18" x14ac:dyDescent="0.25">
      <c r="A8" s="89" t="str">
        <f>INFO!C19</f>
        <v>ENGLISH</v>
      </c>
      <c r="B8" s="89"/>
      <c r="C8" s="89"/>
      <c r="D8" s="89"/>
      <c r="E8" s="89"/>
      <c r="F8" s="89"/>
      <c r="G8" s="89"/>
      <c r="H8" s="89"/>
      <c r="I8" s="89"/>
      <c r="J8" s="89"/>
      <c r="K8" s="89"/>
      <c r="L8" s="89"/>
      <c r="M8" s="89"/>
      <c r="N8" s="89"/>
      <c r="O8" s="89"/>
    </row>
    <row r="9" spans="1:25" ht="6.75" customHeight="1" x14ac:dyDescent="0.25"/>
    <row r="10" spans="1:25" s="9" customFormat="1" ht="15" x14ac:dyDescent="0.25">
      <c r="A10" s="90" t="s">
        <v>1</v>
      </c>
      <c r="B10" s="90"/>
      <c r="C10" s="90"/>
      <c r="D10" s="90"/>
      <c r="E10" s="75" t="s">
        <v>14</v>
      </c>
      <c r="F10" s="10">
        <f>INFO!C30</f>
        <v>10</v>
      </c>
      <c r="G10" s="75" t="s">
        <v>15</v>
      </c>
      <c r="H10" s="10">
        <f>INFO!C32</f>
        <v>10</v>
      </c>
      <c r="I10" s="75"/>
      <c r="J10" s="75"/>
      <c r="K10" s="75"/>
      <c r="M10" s="13"/>
    </row>
    <row r="11" spans="1:25" s="9" customFormat="1" ht="15" x14ac:dyDescent="0.25">
      <c r="A11" s="11"/>
      <c r="B11" s="11"/>
      <c r="C11" s="11"/>
      <c r="D11" s="11"/>
      <c r="E11" s="11"/>
      <c r="F11" s="11"/>
      <c r="G11" s="11"/>
      <c r="H11" s="11"/>
      <c r="I11" s="11"/>
      <c r="J11" s="11"/>
      <c r="K11" s="11"/>
      <c r="L11" s="12"/>
      <c r="M11" s="14"/>
      <c r="N11" s="12"/>
      <c r="O11" s="12"/>
    </row>
    <row r="12" spans="1:25" s="4" customFormat="1" ht="15" customHeight="1" x14ac:dyDescent="0.3">
      <c r="A12" s="99" t="s">
        <v>2</v>
      </c>
      <c r="B12" s="99" t="s">
        <v>6</v>
      </c>
      <c r="C12" s="99" t="s">
        <v>7</v>
      </c>
      <c r="D12" s="99" t="s">
        <v>7</v>
      </c>
      <c r="E12" s="99" t="s">
        <v>12</v>
      </c>
      <c r="F12" s="99"/>
      <c r="G12" s="99"/>
      <c r="H12" s="99"/>
      <c r="I12" s="99"/>
      <c r="J12" s="100" t="s">
        <v>16</v>
      </c>
      <c r="K12" s="101"/>
      <c r="L12" s="102"/>
      <c r="M12" s="99" t="s">
        <v>3</v>
      </c>
      <c r="N12" s="99" t="s">
        <v>27</v>
      </c>
      <c r="O12" s="99" t="s">
        <v>3</v>
      </c>
    </row>
    <row r="13" spans="1:25" s="4" customFormat="1" x14ac:dyDescent="0.3">
      <c r="A13" s="99"/>
      <c r="B13" s="99"/>
      <c r="C13" s="99"/>
      <c r="D13" s="99"/>
      <c r="E13" s="76" t="s">
        <v>8</v>
      </c>
      <c r="F13" s="76" t="s">
        <v>9</v>
      </c>
      <c r="G13" s="76" t="s">
        <v>10</v>
      </c>
      <c r="H13" s="76" t="s">
        <v>11</v>
      </c>
      <c r="I13" s="76" t="s">
        <v>13</v>
      </c>
      <c r="J13" s="103"/>
      <c r="K13" s="104"/>
      <c r="L13" s="105"/>
      <c r="M13" s="99"/>
      <c r="N13" s="99"/>
      <c r="O13" s="99"/>
    </row>
    <row r="14" spans="1:25" x14ac:dyDescent="0.3">
      <c r="A14" s="106">
        <v>1</v>
      </c>
      <c r="B14" s="3" t="s">
        <v>4</v>
      </c>
      <c r="C14" s="7">
        <f>D14</f>
        <v>0</v>
      </c>
      <c r="D14" s="106"/>
      <c r="E14" s="6"/>
      <c r="F14" s="6"/>
      <c r="G14" s="6"/>
      <c r="H14" s="6"/>
      <c r="I14" s="6"/>
      <c r="J14" s="6" t="e">
        <f>HLOOKUP(C14,$E$13:$I$113,2,TRUE)</f>
        <v>#N/A</v>
      </c>
      <c r="K14" s="3" t="e">
        <f>ROUND(J14/$F$10,2)</f>
        <v>#N/A</v>
      </c>
      <c r="L14" s="97" t="e">
        <f>ROUND((K14+K15)/2,2)</f>
        <v>#N/A</v>
      </c>
      <c r="M14" s="94" t="e">
        <f>IF(L14&gt;=0.86,"Very Easy/ Revise",IF(L14&gt;=0.71,"Easy/ Retain",IF(L14&gt;=0.4,"Average/ Retain",IF(L14&gt;=0.15,"Difficult/ Retain",IF(L14&gt;=0,"Very Difficult/ Revise"," ")))))</f>
        <v>#N/A</v>
      </c>
      <c r="N14" s="97" t="e">
        <f>ROUND((K14-K15)/2,2)</f>
        <v>#N/A</v>
      </c>
      <c r="O14" s="94" t="e">
        <f>IF(N14&gt;=0.4,"Very Good Item",IF(N14&gt;=0.3,"Good Item",IF(N14&gt;=0.2,"Subject to Improvement",IF(N14&gt;=-1,"Revise/ Reject"," "))))</f>
        <v>#N/A</v>
      </c>
      <c r="Y14" t="s">
        <v>8</v>
      </c>
    </row>
    <row r="15" spans="1:25" x14ac:dyDescent="0.3">
      <c r="A15" s="106"/>
      <c r="B15" s="3" t="s">
        <v>5</v>
      </c>
      <c r="C15" s="7">
        <f>D14</f>
        <v>0</v>
      </c>
      <c r="D15" s="106"/>
      <c r="E15" s="6"/>
      <c r="F15" s="6"/>
      <c r="G15" s="6"/>
      <c r="H15" s="6"/>
      <c r="I15" s="6"/>
      <c r="J15" s="6" t="e">
        <f>HLOOKUP(C15,$E$13:$I$113,3,TRUE)</f>
        <v>#N/A</v>
      </c>
      <c r="K15" s="3" t="e">
        <f>ROUND(J15/$H$10,2)</f>
        <v>#N/A</v>
      </c>
      <c r="L15" s="98"/>
      <c r="M15" s="95"/>
      <c r="N15" s="98"/>
      <c r="O15" s="95"/>
      <c r="Y15" t="s">
        <v>9</v>
      </c>
    </row>
    <row r="16" spans="1:25" ht="15" customHeight="1" x14ac:dyDescent="0.3">
      <c r="A16" s="106">
        <v>2</v>
      </c>
      <c r="B16" s="3" t="s">
        <v>4</v>
      </c>
      <c r="C16" s="7">
        <f t="shared" ref="C16" si="0">D16</f>
        <v>0</v>
      </c>
      <c r="D16" s="106"/>
      <c r="E16" s="6"/>
      <c r="F16" s="6"/>
      <c r="G16" s="6"/>
      <c r="H16" s="6"/>
      <c r="I16" s="6"/>
      <c r="J16" s="6" t="e">
        <f>HLOOKUP(C16,$E$13:$I$113,4,TRUE)</f>
        <v>#N/A</v>
      </c>
      <c r="K16" s="3" t="e">
        <f t="shared" ref="K16" si="1">ROUND(J16/$F$10,2)</f>
        <v>#N/A</v>
      </c>
      <c r="L16" s="97" t="e">
        <f>ROUND((K16+K17)/2,2)</f>
        <v>#N/A</v>
      </c>
      <c r="M16" s="94" t="e">
        <f t="shared" ref="M16" si="2">IF(L16&gt;=0.86,"Very Easy/ Revise",IF(L16&gt;=0.71,"Easy/ Retain",IF(L16&gt;=0.4,"Average/ Retain",IF(L16&gt;=0.15,"Difficult/ Retain",IF(L16&gt;=0,"Very Difficult/ Revise"," ")))))</f>
        <v>#N/A</v>
      </c>
      <c r="N16" s="97" t="e">
        <f>ROUND((K16-K17)/2,2)</f>
        <v>#N/A</v>
      </c>
      <c r="O16" s="94" t="e">
        <f t="shared" ref="O16" si="3">IF(N16&gt;=0.4,"Very Good Item",IF(N16&gt;=0.3,"Good Item",IF(N16&gt;=0.2,"Subject to Improvement",IF(N16&gt;=-1,"Revise/ Reject"," "))))</f>
        <v>#N/A</v>
      </c>
      <c r="Y16" t="s">
        <v>10</v>
      </c>
    </row>
    <row r="17" spans="1:25" x14ac:dyDescent="0.3">
      <c r="A17" s="106"/>
      <c r="B17" s="3" t="s">
        <v>5</v>
      </c>
      <c r="C17" s="7">
        <f t="shared" ref="C17" si="4">D16</f>
        <v>0</v>
      </c>
      <c r="D17" s="106"/>
      <c r="E17" s="6"/>
      <c r="F17" s="6"/>
      <c r="G17" s="6"/>
      <c r="H17" s="6"/>
      <c r="I17" s="6"/>
      <c r="J17" s="6" t="e">
        <f>HLOOKUP(C17,$E$13:$I$113,5,TRUE)</f>
        <v>#N/A</v>
      </c>
      <c r="K17" s="3" t="e">
        <f t="shared" ref="K17" si="5">ROUND(J17/$H$10,2)</f>
        <v>#N/A</v>
      </c>
      <c r="L17" s="98"/>
      <c r="M17" s="95"/>
      <c r="N17" s="98"/>
      <c r="O17" s="95"/>
      <c r="Y17" t="s">
        <v>11</v>
      </c>
    </row>
    <row r="18" spans="1:25" ht="15" customHeight="1" x14ac:dyDescent="0.3">
      <c r="A18" s="106">
        <v>3</v>
      </c>
      <c r="B18" s="3" t="s">
        <v>4</v>
      </c>
      <c r="C18" s="7">
        <f t="shared" ref="C18" si="6">D18</f>
        <v>0</v>
      </c>
      <c r="D18" s="106"/>
      <c r="E18" s="6"/>
      <c r="F18" s="6"/>
      <c r="G18" s="6"/>
      <c r="H18" s="6"/>
      <c r="I18" s="6"/>
      <c r="J18" s="6" t="e">
        <f>HLOOKUP(C18,$E$13:$I$113,6,TRUE)</f>
        <v>#N/A</v>
      </c>
      <c r="K18" s="3" t="e">
        <f t="shared" ref="K18" si="7">ROUND(J18/$F$10,2)</f>
        <v>#N/A</v>
      </c>
      <c r="L18" s="97" t="e">
        <f t="shared" ref="L18" si="8">ROUND((K18+K19)/2,2)</f>
        <v>#N/A</v>
      </c>
      <c r="M18" s="94" t="e">
        <f t="shared" ref="M18" si="9">IF(L18&gt;=0.86,"Very Easy/ Revise",IF(L18&gt;=0.71,"Easy/ Retain",IF(L18&gt;=0.4,"Average/ Retain",IF(L18&gt;=0.15,"Difficult/ Retain",IF(L18&gt;=0,"Very Difficult/ Revise"," ")))))</f>
        <v>#N/A</v>
      </c>
      <c r="N18" s="97" t="e">
        <f t="shared" ref="N18" si="10">ROUND((K18-K19)/2,2)</f>
        <v>#N/A</v>
      </c>
      <c r="O18" s="94" t="e">
        <f t="shared" ref="O18" si="11">IF(N18&gt;=0.4,"Very Good Item",IF(N18&gt;=0.3,"Good Item",IF(N18&gt;=0.2,"Subject to Improvement",IF(N18&gt;=-1,"Revise/ Reject"," "))))</f>
        <v>#N/A</v>
      </c>
      <c r="Y18" t="s">
        <v>13</v>
      </c>
    </row>
    <row r="19" spans="1:25" x14ac:dyDescent="0.3">
      <c r="A19" s="106"/>
      <c r="B19" s="3" t="s">
        <v>5</v>
      </c>
      <c r="C19" s="7">
        <f t="shared" ref="C19" si="12">D18</f>
        <v>0</v>
      </c>
      <c r="D19" s="106"/>
      <c r="E19" s="6"/>
      <c r="F19" s="6"/>
      <c r="G19" s="6"/>
      <c r="H19" s="6"/>
      <c r="I19" s="6"/>
      <c r="J19" s="6" t="e">
        <f>HLOOKUP(C19,$E$13:$I$113,7,TRUE)</f>
        <v>#N/A</v>
      </c>
      <c r="K19" s="3" t="e">
        <f t="shared" ref="K19" si="13">ROUND(J19/$H$10,2)</f>
        <v>#N/A</v>
      </c>
      <c r="L19" s="98"/>
      <c r="M19" s="95"/>
      <c r="N19" s="98"/>
      <c r="O19" s="95"/>
    </row>
    <row r="20" spans="1:25" ht="15" customHeight="1" x14ac:dyDescent="0.3">
      <c r="A20" s="106">
        <v>4</v>
      </c>
      <c r="B20" s="3" t="s">
        <v>4</v>
      </c>
      <c r="C20" s="7">
        <f t="shared" ref="C20" si="14">D20</f>
        <v>0</v>
      </c>
      <c r="D20" s="106"/>
      <c r="E20" s="6"/>
      <c r="F20" s="6"/>
      <c r="G20" s="6"/>
      <c r="H20" s="6"/>
      <c r="I20" s="6"/>
      <c r="J20" s="6" t="e">
        <f>HLOOKUP(C20,$E$13:$I$113,8,TRUE)</f>
        <v>#N/A</v>
      </c>
      <c r="K20" s="3" t="e">
        <f t="shared" ref="K20" si="15">ROUND(J20/$F$10,2)</f>
        <v>#N/A</v>
      </c>
      <c r="L20" s="97" t="e">
        <f t="shared" ref="L20" si="16">ROUND((K20+K21)/2,2)</f>
        <v>#N/A</v>
      </c>
      <c r="M20" s="94" t="e">
        <f t="shared" ref="M20" si="17">IF(L20&gt;=0.86,"Very Easy/ Revise",IF(L20&gt;=0.71,"Easy/ Retain",IF(L20&gt;=0.4,"Average/ Retain",IF(L20&gt;=0.15,"Difficult/ Retain",IF(L20&gt;=0,"Very Difficult/ Revise"," ")))))</f>
        <v>#N/A</v>
      </c>
      <c r="N20" s="97" t="e">
        <f t="shared" ref="N20" si="18">ROUND((K20-K21)/2,2)</f>
        <v>#N/A</v>
      </c>
      <c r="O20" s="94" t="e">
        <f t="shared" ref="O20" si="19">IF(N20&gt;=0.4,"Very Good Item",IF(N20&gt;=0.3,"Good Item",IF(N20&gt;=0.2,"Subject to Improvement",IF(N20&gt;=-1,"Revise/ Reject"," "))))</f>
        <v>#N/A</v>
      </c>
    </row>
    <row r="21" spans="1:25" x14ac:dyDescent="0.3">
      <c r="A21" s="106"/>
      <c r="B21" s="3" t="s">
        <v>5</v>
      </c>
      <c r="C21" s="7">
        <f t="shared" ref="C21" si="20">D20</f>
        <v>0</v>
      </c>
      <c r="D21" s="106"/>
      <c r="E21" s="6"/>
      <c r="F21" s="6"/>
      <c r="G21" s="6"/>
      <c r="H21" s="6"/>
      <c r="I21" s="6"/>
      <c r="J21" s="6" t="e">
        <f>HLOOKUP(C21,$E$13:$I$113,9,TRUE)</f>
        <v>#N/A</v>
      </c>
      <c r="K21" s="3" t="e">
        <f t="shared" ref="K21" si="21">ROUND(J21/$H$10,2)</f>
        <v>#N/A</v>
      </c>
      <c r="L21" s="98"/>
      <c r="M21" s="95"/>
      <c r="N21" s="98"/>
      <c r="O21" s="95"/>
    </row>
    <row r="22" spans="1:25" ht="15" customHeight="1" x14ac:dyDescent="0.3">
      <c r="A22" s="106">
        <v>5</v>
      </c>
      <c r="B22" s="3" t="s">
        <v>4</v>
      </c>
      <c r="C22" s="7">
        <f t="shared" ref="C22" si="22">D22</f>
        <v>0</v>
      </c>
      <c r="D22" s="106"/>
      <c r="E22" s="6"/>
      <c r="F22" s="6"/>
      <c r="G22" s="6"/>
      <c r="H22" s="6"/>
      <c r="I22" s="6"/>
      <c r="J22" s="6" t="e">
        <f>HLOOKUP(C22,$E$13:$I$113,10,TRUE)</f>
        <v>#N/A</v>
      </c>
      <c r="K22" s="3" t="e">
        <f t="shared" ref="K22" si="23">ROUND(J22/$F$10,2)</f>
        <v>#N/A</v>
      </c>
      <c r="L22" s="97" t="e">
        <f t="shared" ref="L22" si="24">ROUND((K22+K23)/2,2)</f>
        <v>#N/A</v>
      </c>
      <c r="M22" s="94" t="e">
        <f t="shared" ref="M22" si="25">IF(L22&gt;=0.86,"Very Easy/ Revise",IF(L22&gt;=0.71,"Easy/ Retain",IF(L22&gt;=0.4,"Average/ Retain",IF(L22&gt;=0.15,"Difficult/ Retain",IF(L22&gt;=0,"Very Difficult/ Revise"," ")))))</f>
        <v>#N/A</v>
      </c>
      <c r="N22" s="97" t="e">
        <f t="shared" ref="N22" si="26">ROUND((K22-K23)/2,2)</f>
        <v>#N/A</v>
      </c>
      <c r="O22" s="94" t="e">
        <f t="shared" ref="O22" si="27">IF(N22&gt;=0.4,"Very Good Item",IF(N22&gt;=0.3,"Good Item",IF(N22&gt;=0.2,"Subject to Improvement",IF(N22&gt;=-1,"Revise/ Reject"," "))))</f>
        <v>#N/A</v>
      </c>
    </row>
    <row r="23" spans="1:25" x14ac:dyDescent="0.3">
      <c r="A23" s="106"/>
      <c r="B23" s="3" t="s">
        <v>5</v>
      </c>
      <c r="C23" s="7">
        <f t="shared" ref="C23" si="28">D22</f>
        <v>0</v>
      </c>
      <c r="D23" s="106"/>
      <c r="E23" s="6"/>
      <c r="F23" s="6"/>
      <c r="G23" s="6"/>
      <c r="H23" s="6"/>
      <c r="I23" s="6"/>
      <c r="J23" s="6" t="e">
        <f>HLOOKUP(C23,$E$13:$I$113,11,TRUE)</f>
        <v>#N/A</v>
      </c>
      <c r="K23" s="3" t="e">
        <f t="shared" ref="K23" si="29">ROUND(J23/$H$10,2)</f>
        <v>#N/A</v>
      </c>
      <c r="L23" s="98"/>
      <c r="M23" s="95"/>
      <c r="N23" s="98"/>
      <c r="O23" s="95"/>
    </row>
    <row r="24" spans="1:25" x14ac:dyDescent="0.3">
      <c r="A24" s="106">
        <v>6</v>
      </c>
      <c r="B24" s="3" t="s">
        <v>4</v>
      </c>
      <c r="C24" s="7">
        <f t="shared" ref="C24" si="30">D24</f>
        <v>0</v>
      </c>
      <c r="D24" s="106"/>
      <c r="E24" s="6"/>
      <c r="F24" s="6"/>
      <c r="G24" s="6"/>
      <c r="H24" s="6"/>
      <c r="I24" s="6"/>
      <c r="J24" s="6" t="e">
        <f>HLOOKUP(C24,$E$13:$I$113,12,TRUE)</f>
        <v>#N/A</v>
      </c>
      <c r="K24" s="3" t="e">
        <f t="shared" ref="K24" si="31">ROUND(J24/$F$10,2)</f>
        <v>#N/A</v>
      </c>
      <c r="L24" s="97" t="e">
        <f t="shared" ref="L24" si="32">ROUND((K24+K25)/2,2)</f>
        <v>#N/A</v>
      </c>
      <c r="M24" s="94" t="e">
        <f t="shared" ref="M24" si="33">IF(L24&gt;=0.86,"Very Easy/ Revise",IF(L24&gt;=0.71,"Easy/ Retain",IF(L24&gt;=0.4,"Average/ Retain",IF(L24&gt;=0.15,"Difficult/ Retain",IF(L24&gt;=0,"Very Difficult/ Revise"," ")))))</f>
        <v>#N/A</v>
      </c>
      <c r="N24" s="97" t="e">
        <f t="shared" ref="N24" si="34">ROUND((K24-K25)/2,2)</f>
        <v>#N/A</v>
      </c>
      <c r="O24" s="94" t="e">
        <f t="shared" ref="O24" si="35">IF(N24&gt;=0.4,"Very Good Item",IF(N24&gt;=0.3,"Good Item",IF(N24&gt;=0.2,"Subject to Improvement",IF(N24&gt;=-1,"Revise/ Reject"," "))))</f>
        <v>#N/A</v>
      </c>
    </row>
    <row r="25" spans="1:25" x14ac:dyDescent="0.3">
      <c r="A25" s="106"/>
      <c r="B25" s="3" t="s">
        <v>5</v>
      </c>
      <c r="C25" s="7">
        <f t="shared" ref="C25" si="36">D24</f>
        <v>0</v>
      </c>
      <c r="D25" s="106"/>
      <c r="E25" s="6"/>
      <c r="F25" s="6"/>
      <c r="G25" s="6"/>
      <c r="H25" s="6"/>
      <c r="I25" s="6"/>
      <c r="J25" s="6" t="e">
        <f>HLOOKUP(C25,$E$13:$I$113,13,TRUE)</f>
        <v>#N/A</v>
      </c>
      <c r="K25" s="3" t="e">
        <f t="shared" ref="K25" si="37">ROUND(J25/$H$10,2)</f>
        <v>#N/A</v>
      </c>
      <c r="L25" s="98"/>
      <c r="M25" s="95"/>
      <c r="N25" s="98"/>
      <c r="O25" s="95"/>
    </row>
    <row r="26" spans="1:25" ht="15" customHeight="1" x14ac:dyDescent="0.3">
      <c r="A26" s="106">
        <v>7</v>
      </c>
      <c r="B26" s="3" t="s">
        <v>4</v>
      </c>
      <c r="C26" s="7">
        <f t="shared" ref="C26" si="38">D26</f>
        <v>0</v>
      </c>
      <c r="D26" s="106"/>
      <c r="E26" s="6"/>
      <c r="F26" s="6"/>
      <c r="G26" s="6"/>
      <c r="H26" s="6"/>
      <c r="I26" s="6"/>
      <c r="J26" s="6" t="e">
        <f>HLOOKUP(C26,$E$13:$I$113,14,TRUE)</f>
        <v>#N/A</v>
      </c>
      <c r="K26" s="3" t="e">
        <f t="shared" ref="K26" si="39">ROUND(J26/$F$10,2)</f>
        <v>#N/A</v>
      </c>
      <c r="L26" s="97" t="e">
        <f t="shared" ref="L26" si="40">ROUND((K26+K27)/2,2)</f>
        <v>#N/A</v>
      </c>
      <c r="M26" s="94" t="e">
        <f t="shared" ref="M26" si="41">IF(L26&gt;=0.86,"Very Easy/ Revise",IF(L26&gt;=0.71,"Easy/ Retain",IF(L26&gt;=0.4,"Average/ Retain",IF(L26&gt;=0.15,"Difficult/ Retain",IF(L26&gt;=0,"Very Difficult/ Revise"," ")))))</f>
        <v>#N/A</v>
      </c>
      <c r="N26" s="97" t="e">
        <f t="shared" ref="N26" si="42">ROUND((K26-K27)/2,2)</f>
        <v>#N/A</v>
      </c>
      <c r="O26" s="94" t="e">
        <f t="shared" ref="O26" si="43">IF(N26&gt;=0.4,"Very Good Item",IF(N26&gt;=0.3,"Good Item",IF(N26&gt;=0.2,"Subject to Improvement",IF(N26&gt;=-1,"Revise/ Reject"," "))))</f>
        <v>#N/A</v>
      </c>
    </row>
    <row r="27" spans="1:25" x14ac:dyDescent="0.3">
      <c r="A27" s="106"/>
      <c r="B27" s="3" t="s">
        <v>5</v>
      </c>
      <c r="C27" s="7">
        <f t="shared" ref="C27" si="44">D26</f>
        <v>0</v>
      </c>
      <c r="D27" s="106"/>
      <c r="E27" s="6"/>
      <c r="F27" s="6"/>
      <c r="G27" s="6"/>
      <c r="H27" s="6"/>
      <c r="I27" s="6"/>
      <c r="J27" s="6" t="e">
        <f>HLOOKUP(C27,$E$13:$I$113,15,TRUE)</f>
        <v>#N/A</v>
      </c>
      <c r="K27" s="3" t="e">
        <f t="shared" ref="K27" si="45">ROUND(J27/$H$10,2)</f>
        <v>#N/A</v>
      </c>
      <c r="L27" s="98"/>
      <c r="M27" s="95"/>
      <c r="N27" s="98"/>
      <c r="O27" s="95"/>
    </row>
    <row r="28" spans="1:25" ht="15" customHeight="1" x14ac:dyDescent="0.3">
      <c r="A28" s="106">
        <v>8</v>
      </c>
      <c r="B28" s="3" t="s">
        <v>4</v>
      </c>
      <c r="C28" s="7">
        <f t="shared" ref="C28" si="46">D28</f>
        <v>0</v>
      </c>
      <c r="D28" s="106"/>
      <c r="E28" s="6"/>
      <c r="F28" s="6"/>
      <c r="G28" s="6"/>
      <c r="H28" s="6"/>
      <c r="I28" s="6"/>
      <c r="J28" s="6" t="e">
        <f>HLOOKUP(C28,$E$13:$I$113,16,TRUE)</f>
        <v>#N/A</v>
      </c>
      <c r="K28" s="3" t="e">
        <f t="shared" ref="K28" si="47">ROUND(J28/$F$10,2)</f>
        <v>#N/A</v>
      </c>
      <c r="L28" s="97" t="e">
        <f t="shared" ref="L28" si="48">ROUND((K28+K29)/2,2)</f>
        <v>#N/A</v>
      </c>
      <c r="M28" s="94" t="e">
        <f t="shared" ref="M28" si="49">IF(L28&gt;=0.86,"Very Easy/ Revise",IF(L28&gt;=0.71,"Easy/ Retain",IF(L28&gt;=0.4,"Average/ Retain",IF(L28&gt;=0.15,"Difficult/ Retain",IF(L28&gt;=0,"Very Difficult/ Revise"," ")))))</f>
        <v>#N/A</v>
      </c>
      <c r="N28" s="97" t="e">
        <f t="shared" ref="N28" si="50">ROUND((K28-K29)/2,2)</f>
        <v>#N/A</v>
      </c>
      <c r="O28" s="94" t="e">
        <f t="shared" ref="O28" si="51">IF(N28&gt;=0.4,"Very Good Item",IF(N28&gt;=0.3,"Good Item",IF(N28&gt;=0.2,"Subject to Improvement",IF(N28&gt;=-1,"Revise/ Reject"," "))))</f>
        <v>#N/A</v>
      </c>
    </row>
    <row r="29" spans="1:25" x14ac:dyDescent="0.3">
      <c r="A29" s="106"/>
      <c r="B29" s="3" t="s">
        <v>5</v>
      </c>
      <c r="C29" s="7">
        <f t="shared" ref="C29" si="52">D28</f>
        <v>0</v>
      </c>
      <c r="D29" s="106"/>
      <c r="E29" s="6"/>
      <c r="F29" s="6"/>
      <c r="G29" s="6"/>
      <c r="H29" s="6"/>
      <c r="I29" s="6"/>
      <c r="J29" s="6" t="e">
        <f>HLOOKUP(C29,$E$13:$I$113,17,TRUE)</f>
        <v>#N/A</v>
      </c>
      <c r="K29" s="3" t="e">
        <f t="shared" ref="K29" si="53">ROUND(J29/$H$10,2)</f>
        <v>#N/A</v>
      </c>
      <c r="L29" s="98"/>
      <c r="M29" s="95"/>
      <c r="N29" s="98"/>
      <c r="O29" s="95"/>
    </row>
    <row r="30" spans="1:25" ht="15" customHeight="1" x14ac:dyDescent="0.3">
      <c r="A30" s="106">
        <v>9</v>
      </c>
      <c r="B30" s="3" t="s">
        <v>4</v>
      </c>
      <c r="C30" s="7">
        <f t="shared" ref="C30" si="54">D30</f>
        <v>0</v>
      </c>
      <c r="D30" s="106"/>
      <c r="E30" s="6"/>
      <c r="F30" s="6"/>
      <c r="G30" s="6"/>
      <c r="H30" s="6"/>
      <c r="I30" s="6"/>
      <c r="J30" s="6" t="e">
        <f>HLOOKUP(C30,$E$13:$I$113,18,TRUE)</f>
        <v>#N/A</v>
      </c>
      <c r="K30" s="3" t="e">
        <f t="shared" ref="K30" si="55">ROUND(J30/$F$10,2)</f>
        <v>#N/A</v>
      </c>
      <c r="L30" s="97" t="e">
        <f t="shared" ref="L30" si="56">ROUND((K30+K31)/2,2)</f>
        <v>#N/A</v>
      </c>
      <c r="M30" s="94" t="e">
        <f t="shared" ref="M30" si="57">IF(L30&gt;=0.86,"Very Easy/ Revise",IF(L30&gt;=0.71,"Easy/ Retain",IF(L30&gt;=0.4,"Average/ Retain",IF(L30&gt;=0.15,"Difficult/ Retain",IF(L30&gt;=0,"Very Difficult/ Revise"," ")))))</f>
        <v>#N/A</v>
      </c>
      <c r="N30" s="97" t="e">
        <f t="shared" ref="N30" si="58">ROUND((K30-K31)/2,2)</f>
        <v>#N/A</v>
      </c>
      <c r="O30" s="94" t="e">
        <f t="shared" ref="O30" si="59">IF(N30&gt;=0.4,"Very Good Item",IF(N30&gt;=0.3,"Good Item",IF(N30&gt;=0.2,"Subject to Improvement",IF(N30&gt;=-1,"Revise/ Reject"," "))))</f>
        <v>#N/A</v>
      </c>
    </row>
    <row r="31" spans="1:25" x14ac:dyDescent="0.3">
      <c r="A31" s="106"/>
      <c r="B31" s="3" t="s">
        <v>5</v>
      </c>
      <c r="C31" s="7">
        <f t="shared" ref="C31" si="60">D30</f>
        <v>0</v>
      </c>
      <c r="D31" s="106"/>
      <c r="E31" s="6"/>
      <c r="F31" s="6"/>
      <c r="G31" s="6"/>
      <c r="H31" s="6"/>
      <c r="I31" s="6"/>
      <c r="J31" s="6" t="e">
        <f>HLOOKUP(C31,$E$13:$I$113,19,TRUE)</f>
        <v>#N/A</v>
      </c>
      <c r="K31" s="3" t="e">
        <f t="shared" ref="K31" si="61">ROUND(J31/$H$10,2)</f>
        <v>#N/A</v>
      </c>
      <c r="L31" s="98"/>
      <c r="M31" s="95"/>
      <c r="N31" s="98"/>
      <c r="O31" s="95"/>
    </row>
    <row r="32" spans="1:25" ht="15" customHeight="1" x14ac:dyDescent="0.3">
      <c r="A32" s="106">
        <v>10</v>
      </c>
      <c r="B32" s="3" t="s">
        <v>4</v>
      </c>
      <c r="C32" s="7">
        <f t="shared" ref="C32" si="62">D32</f>
        <v>0</v>
      </c>
      <c r="D32" s="106"/>
      <c r="E32" s="6"/>
      <c r="F32" s="6"/>
      <c r="G32" s="6"/>
      <c r="H32" s="6"/>
      <c r="I32" s="6"/>
      <c r="J32" s="6" t="e">
        <f>HLOOKUP(C32,$E$13:$I$113,20,TRUE)</f>
        <v>#N/A</v>
      </c>
      <c r="K32" s="3" t="e">
        <f t="shared" ref="K32" si="63">ROUND(J32/$F$10,2)</f>
        <v>#N/A</v>
      </c>
      <c r="L32" s="97" t="e">
        <f t="shared" ref="L32" si="64">ROUND((K32+K33)/2,2)</f>
        <v>#N/A</v>
      </c>
      <c r="M32" s="94" t="e">
        <f t="shared" ref="M32" si="65">IF(L32&gt;=0.86,"Very Easy/ Revise",IF(L32&gt;=0.71,"Easy/ Retain",IF(L32&gt;=0.4,"Average/ Retain",IF(L32&gt;=0.15,"Difficult/ Retain",IF(L32&gt;=0,"Very Difficult/ Revise"," ")))))</f>
        <v>#N/A</v>
      </c>
      <c r="N32" s="97" t="e">
        <f t="shared" ref="N32" si="66">ROUND((K32-K33)/2,2)</f>
        <v>#N/A</v>
      </c>
      <c r="O32" s="94" t="e">
        <f t="shared" ref="O32" si="67">IF(N32&gt;=0.4,"Very Good Item",IF(N32&gt;=0.3,"Good Item",IF(N32&gt;=0.2,"Subject to Improvement",IF(N32&gt;=-1,"Revise/ Reject"," "))))</f>
        <v>#N/A</v>
      </c>
    </row>
    <row r="33" spans="1:15" x14ac:dyDescent="0.3">
      <c r="A33" s="106"/>
      <c r="B33" s="3" t="s">
        <v>5</v>
      </c>
      <c r="C33" s="7">
        <f t="shared" ref="C33" si="68">D32</f>
        <v>0</v>
      </c>
      <c r="D33" s="106"/>
      <c r="E33" s="6"/>
      <c r="F33" s="6"/>
      <c r="G33" s="6"/>
      <c r="H33" s="6"/>
      <c r="I33" s="6"/>
      <c r="J33" s="6" t="e">
        <f>HLOOKUP(C33,$E$13:$I$113,21,TRUE)</f>
        <v>#N/A</v>
      </c>
      <c r="K33" s="3" t="e">
        <f t="shared" ref="K33" si="69">ROUND(J33/$H$10,2)</f>
        <v>#N/A</v>
      </c>
      <c r="L33" s="98"/>
      <c r="M33" s="95"/>
      <c r="N33" s="98"/>
      <c r="O33" s="95"/>
    </row>
    <row r="34" spans="1:15" ht="15" customHeight="1" x14ac:dyDescent="0.3">
      <c r="A34" s="106">
        <v>11</v>
      </c>
      <c r="B34" s="3" t="s">
        <v>4</v>
      </c>
      <c r="C34" s="7">
        <f t="shared" ref="C34" si="70">D34</f>
        <v>0</v>
      </c>
      <c r="D34" s="106"/>
      <c r="E34" s="6"/>
      <c r="F34" s="6"/>
      <c r="G34" s="6"/>
      <c r="H34" s="6"/>
      <c r="I34" s="6"/>
      <c r="J34" s="6" t="e">
        <f>HLOOKUP(C34,$E$13:$I$113,22,TRUE)</f>
        <v>#N/A</v>
      </c>
      <c r="K34" s="3" t="e">
        <f t="shared" ref="K34" si="71">ROUND(J34/$F$10,2)</f>
        <v>#N/A</v>
      </c>
      <c r="L34" s="97" t="e">
        <f t="shared" ref="L34" si="72">ROUND((K34+K35)/2,2)</f>
        <v>#N/A</v>
      </c>
      <c r="M34" s="94" t="e">
        <f t="shared" ref="M34" si="73">IF(L34&gt;=0.86,"Very Easy/ Revise",IF(L34&gt;=0.71,"Easy/ Retain",IF(L34&gt;=0.4,"Average/ Retain",IF(L34&gt;=0.15,"Difficult/ Retain",IF(L34&gt;=0,"Very Difficult/ Revise"," ")))))</f>
        <v>#N/A</v>
      </c>
      <c r="N34" s="97" t="e">
        <f t="shared" ref="N34" si="74">ROUND((K34-K35)/2,2)</f>
        <v>#N/A</v>
      </c>
      <c r="O34" s="94" t="e">
        <f t="shared" ref="O34" si="75">IF(N34&gt;=0.4,"Very Good Item",IF(N34&gt;=0.3,"Good Item",IF(N34&gt;=0.2,"Subject to Improvement",IF(N34&gt;=-1,"Revise/ Reject"," "))))</f>
        <v>#N/A</v>
      </c>
    </row>
    <row r="35" spans="1:15" x14ac:dyDescent="0.3">
      <c r="A35" s="106"/>
      <c r="B35" s="3" t="s">
        <v>5</v>
      </c>
      <c r="C35" s="7">
        <f t="shared" ref="C35" si="76">D34</f>
        <v>0</v>
      </c>
      <c r="D35" s="106"/>
      <c r="E35" s="6"/>
      <c r="F35" s="6"/>
      <c r="G35" s="6"/>
      <c r="H35" s="6"/>
      <c r="I35" s="6"/>
      <c r="J35" s="6" t="e">
        <f>HLOOKUP(C35,$E$13:$I$113,23,TRUE)</f>
        <v>#N/A</v>
      </c>
      <c r="K35" s="3" t="e">
        <f t="shared" ref="K35" si="77">ROUND(J35/$H$10,2)</f>
        <v>#N/A</v>
      </c>
      <c r="L35" s="98"/>
      <c r="M35" s="95"/>
      <c r="N35" s="98"/>
      <c r="O35" s="95"/>
    </row>
    <row r="36" spans="1:15" ht="15" customHeight="1" x14ac:dyDescent="0.3">
      <c r="A36" s="106">
        <v>12</v>
      </c>
      <c r="B36" s="3" t="s">
        <v>4</v>
      </c>
      <c r="C36" s="7">
        <f t="shared" ref="C36" si="78">D36</f>
        <v>0</v>
      </c>
      <c r="D36" s="106"/>
      <c r="E36" s="6"/>
      <c r="F36" s="6"/>
      <c r="G36" s="6"/>
      <c r="H36" s="6"/>
      <c r="I36" s="6"/>
      <c r="J36" s="6" t="e">
        <f>HLOOKUP(C36,$E$13:$I$113,24,TRUE)</f>
        <v>#N/A</v>
      </c>
      <c r="K36" s="3" t="e">
        <f t="shared" ref="K36" si="79">ROUND(J36/$F$10,2)</f>
        <v>#N/A</v>
      </c>
      <c r="L36" s="97" t="e">
        <f t="shared" ref="L36" si="80">ROUND((K36+K37)/2,2)</f>
        <v>#N/A</v>
      </c>
      <c r="M36" s="94" t="e">
        <f t="shared" ref="M36" si="81">IF(L36&gt;=0.86,"Very Easy/ Revise",IF(L36&gt;=0.71,"Easy/ Retain",IF(L36&gt;=0.4,"Average/ Retain",IF(L36&gt;=0.15,"Difficult/ Retain",IF(L36&gt;=0,"Very Difficult/ Revise"," ")))))</f>
        <v>#N/A</v>
      </c>
      <c r="N36" s="97" t="e">
        <f t="shared" ref="N36" si="82">ROUND((K36-K37)/2,2)</f>
        <v>#N/A</v>
      </c>
      <c r="O36" s="94" t="e">
        <f t="shared" ref="O36" si="83">IF(N36&gt;=0.4,"Very Good Item",IF(N36&gt;=0.3,"Good Item",IF(N36&gt;=0.2,"Subject to Improvement",IF(N36&gt;=-1,"Revise/ Reject"," "))))</f>
        <v>#N/A</v>
      </c>
    </row>
    <row r="37" spans="1:15" x14ac:dyDescent="0.3">
      <c r="A37" s="106"/>
      <c r="B37" s="3" t="s">
        <v>5</v>
      </c>
      <c r="C37" s="7">
        <f t="shared" ref="C37" si="84">D36</f>
        <v>0</v>
      </c>
      <c r="D37" s="106"/>
      <c r="E37" s="6"/>
      <c r="F37" s="6"/>
      <c r="G37" s="6"/>
      <c r="H37" s="6"/>
      <c r="I37" s="6"/>
      <c r="J37" s="6" t="e">
        <f>HLOOKUP(C37,$E$13:$I$113,25,TRUE)</f>
        <v>#N/A</v>
      </c>
      <c r="K37" s="3" t="e">
        <f t="shared" ref="K37" si="85">ROUND(J37/$H$10,2)</f>
        <v>#N/A</v>
      </c>
      <c r="L37" s="98"/>
      <c r="M37" s="95"/>
      <c r="N37" s="98"/>
      <c r="O37" s="95"/>
    </row>
    <row r="38" spans="1:15" x14ac:dyDescent="0.3">
      <c r="A38" s="106">
        <v>13</v>
      </c>
      <c r="B38" s="3" t="s">
        <v>4</v>
      </c>
      <c r="C38" s="7">
        <f t="shared" ref="C38" si="86">D38</f>
        <v>0</v>
      </c>
      <c r="D38" s="106"/>
      <c r="E38" s="6"/>
      <c r="F38" s="6"/>
      <c r="G38" s="6"/>
      <c r="H38" s="6"/>
      <c r="I38" s="6"/>
      <c r="J38" s="6" t="e">
        <f>HLOOKUP(C38,$E$13:$I$113,26,TRUE)</f>
        <v>#N/A</v>
      </c>
      <c r="K38" s="3" t="e">
        <f t="shared" ref="K38" si="87">ROUND(J38/$F$10,2)</f>
        <v>#N/A</v>
      </c>
      <c r="L38" s="97" t="e">
        <f t="shared" ref="L38" si="88">ROUND((K38+K39)/2,2)</f>
        <v>#N/A</v>
      </c>
      <c r="M38" s="94" t="e">
        <f t="shared" ref="M38" si="89">IF(L38&gt;=0.86,"Very Easy/ Revise",IF(L38&gt;=0.71,"Easy/ Retain",IF(L38&gt;=0.4,"Average/ Retain",IF(L38&gt;=0.15,"Difficult/ Retain",IF(L38&gt;=0,"Very Difficult/ Revise"," ")))))</f>
        <v>#N/A</v>
      </c>
      <c r="N38" s="97" t="e">
        <f t="shared" ref="N38" si="90">ROUND((K38-K39)/2,2)</f>
        <v>#N/A</v>
      </c>
      <c r="O38" s="94" t="e">
        <f t="shared" ref="O38" si="91">IF(N38&gt;=0.4,"Very Good Item",IF(N38&gt;=0.3,"Good Item",IF(N38&gt;=0.2,"Subject to Improvement",IF(N38&gt;=-1,"Revise/ Reject"," "))))</f>
        <v>#N/A</v>
      </c>
    </row>
    <row r="39" spans="1:15" x14ac:dyDescent="0.3">
      <c r="A39" s="106"/>
      <c r="B39" s="3" t="s">
        <v>5</v>
      </c>
      <c r="C39" s="7">
        <f t="shared" ref="C39" si="92">D38</f>
        <v>0</v>
      </c>
      <c r="D39" s="106"/>
      <c r="E39" s="6"/>
      <c r="F39" s="6"/>
      <c r="G39" s="6"/>
      <c r="H39" s="6"/>
      <c r="I39" s="6"/>
      <c r="J39" s="6" t="e">
        <f>HLOOKUP(C39,$E$13:$I$113,27,TRUE)</f>
        <v>#N/A</v>
      </c>
      <c r="K39" s="3" t="e">
        <f t="shared" ref="K39" si="93">ROUND(J39/$H$10,2)</f>
        <v>#N/A</v>
      </c>
      <c r="L39" s="98"/>
      <c r="M39" s="95"/>
      <c r="N39" s="98"/>
      <c r="O39" s="95"/>
    </row>
    <row r="40" spans="1:15" ht="15" customHeight="1" x14ac:dyDescent="0.3">
      <c r="A40" s="106">
        <v>14</v>
      </c>
      <c r="B40" s="3" t="s">
        <v>4</v>
      </c>
      <c r="C40" s="7">
        <f t="shared" ref="C40" si="94">D40</f>
        <v>0</v>
      </c>
      <c r="D40" s="106"/>
      <c r="E40" s="6"/>
      <c r="F40" s="6"/>
      <c r="G40" s="6"/>
      <c r="H40" s="6"/>
      <c r="I40" s="6"/>
      <c r="J40" s="6" t="e">
        <f>HLOOKUP(C40,$E$13:$I$113,28,TRUE)</f>
        <v>#N/A</v>
      </c>
      <c r="K40" s="3" t="e">
        <f t="shared" ref="K40" si="95">ROUND(J40/$F$10,2)</f>
        <v>#N/A</v>
      </c>
      <c r="L40" s="97" t="e">
        <f t="shared" ref="L40" si="96">ROUND((K40+K41)/2,2)</f>
        <v>#N/A</v>
      </c>
      <c r="M40" s="94" t="e">
        <f t="shared" ref="M40" si="97">IF(L40&gt;=0.86,"Very Easy/ Revise",IF(L40&gt;=0.71,"Easy/ Retain",IF(L40&gt;=0.4,"Average/ Retain",IF(L40&gt;=0.15,"Difficult/ Retain",IF(L40&gt;=0,"Very Difficult/ Revise"," ")))))</f>
        <v>#N/A</v>
      </c>
      <c r="N40" s="97" t="e">
        <f t="shared" ref="N40" si="98">ROUND((K40-K41)/2,2)</f>
        <v>#N/A</v>
      </c>
      <c r="O40" s="94" t="e">
        <f t="shared" ref="O40" si="99">IF(N40&gt;=0.4,"Very Good Item",IF(N40&gt;=0.3,"Good Item",IF(N40&gt;=0.2,"Subject to Improvement",IF(N40&gt;=-1,"Revise/ Reject"," "))))</f>
        <v>#N/A</v>
      </c>
    </row>
    <row r="41" spans="1:15" x14ac:dyDescent="0.3">
      <c r="A41" s="106"/>
      <c r="B41" s="3" t="s">
        <v>5</v>
      </c>
      <c r="C41" s="7">
        <f t="shared" ref="C41" si="100">D40</f>
        <v>0</v>
      </c>
      <c r="D41" s="106"/>
      <c r="E41" s="6"/>
      <c r="F41" s="6"/>
      <c r="G41" s="6"/>
      <c r="H41" s="6"/>
      <c r="I41" s="6"/>
      <c r="J41" s="6" t="e">
        <f>HLOOKUP(C41,$E$13:$I$113,29,TRUE)</f>
        <v>#N/A</v>
      </c>
      <c r="K41" s="3" t="e">
        <f t="shared" ref="K41" si="101">ROUND(J41/$H$10,2)</f>
        <v>#N/A</v>
      </c>
      <c r="L41" s="98"/>
      <c r="M41" s="95"/>
      <c r="N41" s="98"/>
      <c r="O41" s="95"/>
    </row>
    <row r="42" spans="1:15" ht="15" customHeight="1" x14ac:dyDescent="0.3">
      <c r="A42" s="106">
        <v>15</v>
      </c>
      <c r="B42" s="3" t="s">
        <v>4</v>
      </c>
      <c r="C42" s="7">
        <f t="shared" ref="C42" si="102">D42</f>
        <v>0</v>
      </c>
      <c r="D42" s="106"/>
      <c r="E42" s="6"/>
      <c r="F42" s="6"/>
      <c r="G42" s="6"/>
      <c r="H42" s="6"/>
      <c r="I42" s="6"/>
      <c r="J42" s="6" t="e">
        <f>HLOOKUP(C42,$E$13:$I$113,30,TRUE)</f>
        <v>#N/A</v>
      </c>
      <c r="K42" s="3" t="e">
        <f t="shared" ref="K42" si="103">ROUND(J42/$F$10,2)</f>
        <v>#N/A</v>
      </c>
      <c r="L42" s="97" t="e">
        <f t="shared" ref="L42" si="104">ROUND((K42+K43)/2,2)</f>
        <v>#N/A</v>
      </c>
      <c r="M42" s="94" t="e">
        <f t="shared" ref="M42" si="105">IF(L42&gt;=0.86,"Very Easy/ Revise",IF(L42&gt;=0.71,"Easy/ Retain",IF(L42&gt;=0.4,"Average/ Retain",IF(L42&gt;=0.15,"Difficult/ Retain",IF(L42&gt;=0,"Very Difficult/ Revise"," ")))))</f>
        <v>#N/A</v>
      </c>
      <c r="N42" s="97" t="e">
        <f t="shared" ref="N42" si="106">ROUND((K42-K43)/2,2)</f>
        <v>#N/A</v>
      </c>
      <c r="O42" s="94" t="e">
        <f t="shared" ref="O42" si="107">IF(N42&gt;=0.4,"Very Good Item",IF(N42&gt;=0.3,"Good Item",IF(N42&gt;=0.2,"Subject to Improvement",IF(N42&gt;=-1,"Revise/ Reject"," "))))</f>
        <v>#N/A</v>
      </c>
    </row>
    <row r="43" spans="1:15" x14ac:dyDescent="0.3">
      <c r="A43" s="106"/>
      <c r="B43" s="3" t="s">
        <v>5</v>
      </c>
      <c r="C43" s="7">
        <f t="shared" ref="C43" si="108">D42</f>
        <v>0</v>
      </c>
      <c r="D43" s="106"/>
      <c r="E43" s="6"/>
      <c r="F43" s="6"/>
      <c r="G43" s="6"/>
      <c r="H43" s="6"/>
      <c r="I43" s="6"/>
      <c r="J43" s="6" t="e">
        <f>HLOOKUP(C43,$E$13:$I$113,31,TRUE)</f>
        <v>#N/A</v>
      </c>
      <c r="K43" s="3" t="e">
        <f t="shared" ref="K43" si="109">ROUND(J43/$H$10,2)</f>
        <v>#N/A</v>
      </c>
      <c r="L43" s="98"/>
      <c r="M43" s="95"/>
      <c r="N43" s="98"/>
      <c r="O43" s="95"/>
    </row>
    <row r="44" spans="1:15" x14ac:dyDescent="0.3">
      <c r="A44" s="106">
        <v>16</v>
      </c>
      <c r="B44" s="3" t="s">
        <v>4</v>
      </c>
      <c r="C44" s="7">
        <f t="shared" ref="C44" si="110">D44</f>
        <v>0</v>
      </c>
      <c r="D44" s="106"/>
      <c r="E44" s="6"/>
      <c r="F44" s="6"/>
      <c r="G44" s="6"/>
      <c r="H44" s="6"/>
      <c r="I44" s="6"/>
      <c r="J44" s="6" t="e">
        <f>HLOOKUP(C44,$E$13:$I$113,32,TRUE)</f>
        <v>#N/A</v>
      </c>
      <c r="K44" s="3" t="e">
        <f t="shared" ref="K44" si="111">ROUND(J44/$F$10,2)</f>
        <v>#N/A</v>
      </c>
      <c r="L44" s="97" t="e">
        <f t="shared" ref="L44" si="112">ROUND((K44+K45)/2,2)</f>
        <v>#N/A</v>
      </c>
      <c r="M44" s="94" t="e">
        <f t="shared" ref="M44" si="113">IF(L44&gt;=0.86,"Very Easy/ Revise",IF(L44&gt;=0.71,"Easy/ Retain",IF(L44&gt;=0.4,"Average/ Retain",IF(L44&gt;=0.15,"Difficult/ Retain",IF(L44&gt;=0,"Very Difficult/ Revise"," ")))))</f>
        <v>#N/A</v>
      </c>
      <c r="N44" s="97" t="e">
        <f t="shared" ref="N44" si="114">ROUND((K44-K45)/2,2)</f>
        <v>#N/A</v>
      </c>
      <c r="O44" s="94" t="e">
        <f t="shared" ref="O44" si="115">IF(N44&gt;=0.4,"Very Good Item",IF(N44&gt;=0.3,"Good Item",IF(N44&gt;=0.2,"Subject to Improvement",IF(N44&gt;=-1,"Revise/ Reject"," "))))</f>
        <v>#N/A</v>
      </c>
    </row>
    <row r="45" spans="1:15" x14ac:dyDescent="0.3">
      <c r="A45" s="106"/>
      <c r="B45" s="3" t="s">
        <v>5</v>
      </c>
      <c r="C45" s="7">
        <f t="shared" ref="C45" si="116">D44</f>
        <v>0</v>
      </c>
      <c r="D45" s="106"/>
      <c r="E45" s="6"/>
      <c r="F45" s="6"/>
      <c r="G45" s="6"/>
      <c r="H45" s="6"/>
      <c r="I45" s="6"/>
      <c r="J45" s="6" t="e">
        <f>HLOOKUP(C45,$E$13:$I$113,33,TRUE)</f>
        <v>#N/A</v>
      </c>
      <c r="K45" s="3" t="e">
        <f t="shared" ref="K45" si="117">ROUND(J45/$H$10,2)</f>
        <v>#N/A</v>
      </c>
      <c r="L45" s="98"/>
      <c r="M45" s="95"/>
      <c r="N45" s="98"/>
      <c r="O45" s="95"/>
    </row>
    <row r="46" spans="1:15" ht="15" customHeight="1" x14ac:dyDescent="0.3">
      <c r="A46" s="106">
        <v>17</v>
      </c>
      <c r="B46" s="3" t="s">
        <v>4</v>
      </c>
      <c r="C46" s="7">
        <f t="shared" ref="C46" si="118">D46</f>
        <v>0</v>
      </c>
      <c r="D46" s="106"/>
      <c r="E46" s="6"/>
      <c r="F46" s="6"/>
      <c r="G46" s="6"/>
      <c r="H46" s="6"/>
      <c r="I46" s="6"/>
      <c r="J46" s="6" t="e">
        <f>HLOOKUP(C46,$E$13:$I$113,34,TRUE)</f>
        <v>#N/A</v>
      </c>
      <c r="K46" s="3" t="e">
        <f t="shared" ref="K46" si="119">ROUND(J46/$F$10,2)</f>
        <v>#N/A</v>
      </c>
      <c r="L46" s="97" t="e">
        <f t="shared" ref="L46" si="120">ROUND((K46+K47)/2,2)</f>
        <v>#N/A</v>
      </c>
      <c r="M46" s="94" t="e">
        <f t="shared" ref="M46" si="121">IF(L46&gt;=0.86,"Very Easy/ Revise",IF(L46&gt;=0.71,"Easy/ Retain",IF(L46&gt;=0.4,"Average/ Retain",IF(L46&gt;=0.15,"Difficult/ Retain",IF(L46&gt;=0,"Very Difficult/ Revise"," ")))))</f>
        <v>#N/A</v>
      </c>
      <c r="N46" s="97" t="e">
        <f t="shared" ref="N46" si="122">ROUND((K46-K47)/2,2)</f>
        <v>#N/A</v>
      </c>
      <c r="O46" s="94" t="e">
        <f t="shared" ref="O46" si="123">IF(N46&gt;=0.4,"Very Good Item",IF(N46&gt;=0.3,"Good Item",IF(N46&gt;=0.2,"Subject to Improvement",IF(N46&gt;=-1,"Revise/ Reject"," "))))</f>
        <v>#N/A</v>
      </c>
    </row>
    <row r="47" spans="1:15" x14ac:dyDescent="0.3">
      <c r="A47" s="106"/>
      <c r="B47" s="3" t="s">
        <v>5</v>
      </c>
      <c r="C47" s="7">
        <f t="shared" ref="C47" si="124">D46</f>
        <v>0</v>
      </c>
      <c r="D47" s="106"/>
      <c r="E47" s="6"/>
      <c r="F47" s="6"/>
      <c r="G47" s="6"/>
      <c r="H47" s="6"/>
      <c r="I47" s="6"/>
      <c r="J47" s="6" t="e">
        <f>HLOOKUP(C47,$E$13:$I$113,35,TRUE)</f>
        <v>#N/A</v>
      </c>
      <c r="K47" s="3" t="e">
        <f t="shared" ref="K47" si="125">ROUND(J47/$H$10,2)</f>
        <v>#N/A</v>
      </c>
      <c r="L47" s="98"/>
      <c r="M47" s="95"/>
      <c r="N47" s="98"/>
      <c r="O47" s="95"/>
    </row>
    <row r="48" spans="1:15" ht="15" customHeight="1" x14ac:dyDescent="0.3">
      <c r="A48" s="106">
        <v>18</v>
      </c>
      <c r="B48" s="3" t="s">
        <v>4</v>
      </c>
      <c r="C48" s="7">
        <f t="shared" ref="C48" si="126">D48</f>
        <v>0</v>
      </c>
      <c r="D48" s="106"/>
      <c r="E48" s="6"/>
      <c r="F48" s="6"/>
      <c r="G48" s="6"/>
      <c r="H48" s="6"/>
      <c r="I48" s="6"/>
      <c r="J48" s="6" t="e">
        <f>HLOOKUP(C48,$E$13:$I$113,36,TRUE)</f>
        <v>#N/A</v>
      </c>
      <c r="K48" s="3" t="e">
        <f t="shared" ref="K48" si="127">ROUND(J48/$F$10,2)</f>
        <v>#N/A</v>
      </c>
      <c r="L48" s="97" t="e">
        <f t="shared" ref="L48" si="128">ROUND((K48+K49)/2,2)</f>
        <v>#N/A</v>
      </c>
      <c r="M48" s="94" t="e">
        <f t="shared" ref="M48" si="129">IF(L48&gt;=0.86,"Very Easy/ Revise",IF(L48&gt;=0.71,"Easy/ Retain",IF(L48&gt;=0.4,"Average/ Retain",IF(L48&gt;=0.15,"Difficult/ Retain",IF(L48&gt;=0,"Very Difficult/ Revise"," ")))))</f>
        <v>#N/A</v>
      </c>
      <c r="N48" s="97" t="e">
        <f t="shared" ref="N48" si="130">ROUND((K48-K49)/2,2)</f>
        <v>#N/A</v>
      </c>
      <c r="O48" s="94" t="e">
        <f t="shared" ref="O48" si="131">IF(N48&gt;=0.4,"Very Good Item",IF(N48&gt;=0.3,"Good Item",IF(N48&gt;=0.2,"Subject to Improvement",IF(N48&gt;=-1,"Revise/ Reject"," "))))</f>
        <v>#N/A</v>
      </c>
    </row>
    <row r="49" spans="1:15" x14ac:dyDescent="0.3">
      <c r="A49" s="106"/>
      <c r="B49" s="3" t="s">
        <v>5</v>
      </c>
      <c r="C49" s="7">
        <f t="shared" ref="C49" si="132">D48</f>
        <v>0</v>
      </c>
      <c r="D49" s="106"/>
      <c r="E49" s="6"/>
      <c r="F49" s="6"/>
      <c r="G49" s="6"/>
      <c r="H49" s="6"/>
      <c r="I49" s="6"/>
      <c r="J49" s="6" t="e">
        <f>HLOOKUP(C49,$E$13:$I$113,37,TRUE)</f>
        <v>#N/A</v>
      </c>
      <c r="K49" s="3" t="e">
        <f t="shared" ref="K49" si="133">ROUND(J49/$H$10,2)</f>
        <v>#N/A</v>
      </c>
      <c r="L49" s="98"/>
      <c r="M49" s="95"/>
      <c r="N49" s="98"/>
      <c r="O49" s="95"/>
    </row>
    <row r="50" spans="1:15" x14ac:dyDescent="0.3">
      <c r="A50" s="106">
        <v>19</v>
      </c>
      <c r="B50" s="3" t="s">
        <v>4</v>
      </c>
      <c r="C50" s="7">
        <f t="shared" ref="C50" si="134">D50</f>
        <v>0</v>
      </c>
      <c r="D50" s="106"/>
      <c r="E50" s="6"/>
      <c r="F50" s="6"/>
      <c r="G50" s="6"/>
      <c r="H50" s="6"/>
      <c r="I50" s="6"/>
      <c r="J50" s="6" t="e">
        <f>HLOOKUP(C50,$E$13:$I$113,38,TRUE)</f>
        <v>#N/A</v>
      </c>
      <c r="K50" s="3" t="e">
        <f t="shared" ref="K50" si="135">ROUND(J50/$F$10,2)</f>
        <v>#N/A</v>
      </c>
      <c r="L50" s="97" t="e">
        <f t="shared" ref="L50" si="136">ROUND((K50+K51)/2,2)</f>
        <v>#N/A</v>
      </c>
      <c r="M50" s="94" t="e">
        <f t="shared" ref="M50" si="137">IF(L50&gt;=0.86,"Very Easy/ Revise",IF(L50&gt;=0.71,"Easy/ Retain",IF(L50&gt;=0.4,"Average/ Retain",IF(L50&gt;=0.15,"Difficult/ Retain",IF(L50&gt;=0,"Very Difficult/ Revise"," ")))))</f>
        <v>#N/A</v>
      </c>
      <c r="N50" s="97" t="e">
        <f t="shared" ref="N50" si="138">ROUND((K50-K51)/2,2)</f>
        <v>#N/A</v>
      </c>
      <c r="O50" s="94" t="e">
        <f t="shared" ref="O50" si="139">IF(N50&gt;=0.4,"Very Good Item",IF(N50&gt;=0.3,"Good Item",IF(N50&gt;=0.2,"Subject to Improvement",IF(N50&gt;=-1,"Revise/ Reject"," "))))</f>
        <v>#N/A</v>
      </c>
    </row>
    <row r="51" spans="1:15" x14ac:dyDescent="0.3">
      <c r="A51" s="106"/>
      <c r="B51" s="3" t="s">
        <v>5</v>
      </c>
      <c r="C51" s="7">
        <f t="shared" ref="C51" si="140">D50</f>
        <v>0</v>
      </c>
      <c r="D51" s="106"/>
      <c r="E51" s="6"/>
      <c r="F51" s="6"/>
      <c r="G51" s="6"/>
      <c r="H51" s="6"/>
      <c r="I51" s="6"/>
      <c r="J51" s="6" t="e">
        <f>HLOOKUP(C51,$E$13:$I$113,39,TRUE)</f>
        <v>#N/A</v>
      </c>
      <c r="K51" s="3" t="e">
        <f t="shared" ref="K51" si="141">ROUND(J51/$H$10,2)</f>
        <v>#N/A</v>
      </c>
      <c r="L51" s="98"/>
      <c r="M51" s="95"/>
      <c r="N51" s="98"/>
      <c r="O51" s="95"/>
    </row>
    <row r="52" spans="1:15" ht="15" customHeight="1" x14ac:dyDescent="0.3">
      <c r="A52" s="106">
        <v>20</v>
      </c>
      <c r="B52" s="3" t="s">
        <v>4</v>
      </c>
      <c r="C52" s="7">
        <f t="shared" ref="C52" si="142">D52</f>
        <v>0</v>
      </c>
      <c r="D52" s="106"/>
      <c r="E52" s="6"/>
      <c r="F52" s="6"/>
      <c r="G52" s="6"/>
      <c r="H52" s="6"/>
      <c r="I52" s="6"/>
      <c r="J52" s="6" t="e">
        <f>HLOOKUP(C52,$E$13:$I$113,40,TRUE)</f>
        <v>#N/A</v>
      </c>
      <c r="K52" s="3" t="e">
        <f t="shared" ref="K52" si="143">ROUND(J52/$F$10,2)</f>
        <v>#N/A</v>
      </c>
      <c r="L52" s="97" t="e">
        <f t="shared" ref="L52" si="144">ROUND((K52+K53)/2,2)</f>
        <v>#N/A</v>
      </c>
      <c r="M52" s="94" t="e">
        <f t="shared" ref="M52" si="145">IF(L52&gt;=0.86,"Very Easy/ Revise",IF(L52&gt;=0.71,"Easy/ Retain",IF(L52&gt;=0.4,"Average/ Retain",IF(L52&gt;=0.15,"Difficult/ Retain",IF(L52&gt;=0,"Very Difficult/ Revise"," ")))))</f>
        <v>#N/A</v>
      </c>
      <c r="N52" s="97" t="e">
        <f t="shared" ref="N52" si="146">ROUND((K52-K53)/2,2)</f>
        <v>#N/A</v>
      </c>
      <c r="O52" s="94" t="e">
        <f t="shared" ref="O52" si="147">IF(N52&gt;=0.4,"Very Good Item",IF(N52&gt;=0.3,"Good Item",IF(N52&gt;=0.2,"Subject to Improvement",IF(N52&gt;=-1,"Revise/ Reject"," "))))</f>
        <v>#N/A</v>
      </c>
    </row>
    <row r="53" spans="1:15" x14ac:dyDescent="0.3">
      <c r="A53" s="106"/>
      <c r="B53" s="3" t="s">
        <v>5</v>
      </c>
      <c r="C53" s="7">
        <f t="shared" ref="C53" si="148">D52</f>
        <v>0</v>
      </c>
      <c r="D53" s="106"/>
      <c r="E53" s="6"/>
      <c r="F53" s="6"/>
      <c r="G53" s="6"/>
      <c r="H53" s="6"/>
      <c r="I53" s="6"/>
      <c r="J53" s="6" t="e">
        <f>HLOOKUP(C53,$E$13:$I$113,41,TRUE)</f>
        <v>#N/A</v>
      </c>
      <c r="K53" s="3" t="e">
        <f t="shared" ref="K53" si="149">ROUND(J53/$H$10,2)</f>
        <v>#N/A</v>
      </c>
      <c r="L53" s="98"/>
      <c r="M53" s="95"/>
      <c r="N53" s="98"/>
      <c r="O53" s="95"/>
    </row>
    <row r="54" spans="1:15" ht="15" customHeight="1" x14ac:dyDescent="0.3">
      <c r="A54" s="106">
        <v>21</v>
      </c>
      <c r="B54" s="3" t="s">
        <v>4</v>
      </c>
      <c r="C54" s="7">
        <f t="shared" ref="C54" si="150">D54</f>
        <v>0</v>
      </c>
      <c r="D54" s="106"/>
      <c r="E54" s="6"/>
      <c r="F54" s="6"/>
      <c r="G54" s="6"/>
      <c r="H54" s="6"/>
      <c r="I54" s="6"/>
      <c r="J54" s="6" t="e">
        <f>HLOOKUP(C54,$E$13:$I$113,42,TRUE)</f>
        <v>#N/A</v>
      </c>
      <c r="K54" s="3" t="e">
        <f t="shared" ref="K54" si="151">ROUND(J54/$F$10,2)</f>
        <v>#N/A</v>
      </c>
      <c r="L54" s="97" t="e">
        <f t="shared" ref="L54" si="152">ROUND((K54+K55)/2,2)</f>
        <v>#N/A</v>
      </c>
      <c r="M54" s="94" t="e">
        <f t="shared" ref="M54" si="153">IF(L54&gt;=0.86,"Very Easy/ Revise",IF(L54&gt;=0.71,"Easy/ Retain",IF(L54&gt;=0.4,"Average/ Retain",IF(L54&gt;=0.15,"Difficult/ Retain",IF(L54&gt;=0,"Very Difficult/ Revise"," ")))))</f>
        <v>#N/A</v>
      </c>
      <c r="N54" s="97" t="e">
        <f t="shared" ref="N54" si="154">ROUND((K54-K55)/2,2)</f>
        <v>#N/A</v>
      </c>
      <c r="O54" s="94" t="e">
        <f t="shared" ref="O54" si="155">IF(N54&gt;=0.4,"Very Good Item",IF(N54&gt;=0.3,"Good Item",IF(N54&gt;=0.2,"Subject to Improvement",IF(N54&gt;=-1,"Revise/ Reject"," "))))</f>
        <v>#N/A</v>
      </c>
    </row>
    <row r="55" spans="1:15" x14ac:dyDescent="0.3">
      <c r="A55" s="106"/>
      <c r="B55" s="3" t="s">
        <v>5</v>
      </c>
      <c r="C55" s="7">
        <f t="shared" ref="C55" si="156">D54</f>
        <v>0</v>
      </c>
      <c r="D55" s="106"/>
      <c r="E55" s="6"/>
      <c r="F55" s="6"/>
      <c r="G55" s="6"/>
      <c r="H55" s="6"/>
      <c r="I55" s="6"/>
      <c r="J55" s="6" t="e">
        <f>HLOOKUP(C55,$E$13:$I$113,43,TRUE)</f>
        <v>#N/A</v>
      </c>
      <c r="K55" s="3" t="e">
        <f t="shared" ref="K55" si="157">ROUND(J55/$H$10,2)</f>
        <v>#N/A</v>
      </c>
      <c r="L55" s="98"/>
      <c r="M55" s="95"/>
      <c r="N55" s="98"/>
      <c r="O55" s="95"/>
    </row>
    <row r="56" spans="1:15" ht="15" customHeight="1" x14ac:dyDescent="0.3">
      <c r="A56" s="106">
        <v>22</v>
      </c>
      <c r="B56" s="3" t="s">
        <v>4</v>
      </c>
      <c r="C56" s="7">
        <f t="shared" ref="C56" si="158">D56</f>
        <v>0</v>
      </c>
      <c r="D56" s="106"/>
      <c r="E56" s="6"/>
      <c r="F56" s="6"/>
      <c r="G56" s="6"/>
      <c r="H56" s="6"/>
      <c r="I56" s="6"/>
      <c r="J56" s="6" t="e">
        <f>HLOOKUP(C56,$E$13:$I$113,44,TRUE)</f>
        <v>#N/A</v>
      </c>
      <c r="K56" s="3" t="e">
        <f t="shared" ref="K56" si="159">ROUND(J56/$F$10,2)</f>
        <v>#N/A</v>
      </c>
      <c r="L56" s="97" t="e">
        <f t="shared" ref="L56" si="160">ROUND((K56+K57)/2,2)</f>
        <v>#N/A</v>
      </c>
      <c r="M56" s="94" t="e">
        <f t="shared" ref="M56" si="161">IF(L56&gt;=0.86,"Very Easy/ Revise",IF(L56&gt;=0.71,"Easy/ Retain",IF(L56&gt;=0.4,"Average/ Retain",IF(L56&gt;=0.15,"Difficult/ Retain",IF(L56&gt;=0,"Very Difficult/ Revise"," ")))))</f>
        <v>#N/A</v>
      </c>
      <c r="N56" s="97" t="e">
        <f t="shared" ref="N56" si="162">ROUND((K56-K57)/2,2)</f>
        <v>#N/A</v>
      </c>
      <c r="O56" s="94" t="e">
        <f t="shared" ref="O56" si="163">IF(N56&gt;=0.4,"Very Good Item",IF(N56&gt;=0.3,"Good Item",IF(N56&gt;=0.2,"Subject to Improvement",IF(N56&gt;=-1,"Revise/ Reject"," "))))</f>
        <v>#N/A</v>
      </c>
    </row>
    <row r="57" spans="1:15" x14ac:dyDescent="0.3">
      <c r="A57" s="106"/>
      <c r="B57" s="3" t="s">
        <v>5</v>
      </c>
      <c r="C57" s="7">
        <f t="shared" ref="C57" si="164">D56</f>
        <v>0</v>
      </c>
      <c r="D57" s="106"/>
      <c r="E57" s="6"/>
      <c r="F57" s="6"/>
      <c r="G57" s="6"/>
      <c r="H57" s="6"/>
      <c r="I57" s="6"/>
      <c r="J57" s="6" t="e">
        <f>HLOOKUP(C57,$E$13:$I$113,45,TRUE)</f>
        <v>#N/A</v>
      </c>
      <c r="K57" s="3" t="e">
        <f t="shared" ref="K57" si="165">ROUND(J57/$H$10,2)</f>
        <v>#N/A</v>
      </c>
      <c r="L57" s="98"/>
      <c r="M57" s="95"/>
      <c r="N57" s="98"/>
      <c r="O57" s="95"/>
    </row>
    <row r="58" spans="1:15" ht="15" customHeight="1" x14ac:dyDescent="0.3">
      <c r="A58" s="106">
        <v>23</v>
      </c>
      <c r="B58" s="3" t="s">
        <v>4</v>
      </c>
      <c r="C58" s="7">
        <f t="shared" ref="C58" si="166">D58</f>
        <v>0</v>
      </c>
      <c r="D58" s="106"/>
      <c r="E58" s="6"/>
      <c r="F58" s="6"/>
      <c r="G58" s="6"/>
      <c r="H58" s="6"/>
      <c r="I58" s="6"/>
      <c r="J58" s="6" t="e">
        <f>HLOOKUP(C58,$E$13:$I$113,46,TRUE)</f>
        <v>#N/A</v>
      </c>
      <c r="K58" s="3" t="e">
        <f t="shared" ref="K58" si="167">ROUND(J58/$F$10,2)</f>
        <v>#N/A</v>
      </c>
      <c r="L58" s="97" t="e">
        <f t="shared" ref="L58" si="168">ROUND((K58+K59)/2,2)</f>
        <v>#N/A</v>
      </c>
      <c r="M58" s="94" t="e">
        <f t="shared" ref="M58" si="169">IF(L58&gt;=0.86,"Very Easy/ Revise",IF(L58&gt;=0.71,"Easy/ Retain",IF(L58&gt;=0.4,"Average/ Retain",IF(L58&gt;=0.15,"Difficult/ Retain",IF(L58&gt;=0,"Very Difficult/ Revise"," ")))))</f>
        <v>#N/A</v>
      </c>
      <c r="N58" s="97" t="e">
        <f t="shared" ref="N58" si="170">ROUND((K58-K59)/2,2)</f>
        <v>#N/A</v>
      </c>
      <c r="O58" s="94" t="e">
        <f t="shared" ref="O58" si="171">IF(N58&gt;=0.4,"Very Good Item",IF(N58&gt;=0.3,"Good Item",IF(N58&gt;=0.2,"Subject to Improvement",IF(N58&gt;=-1,"Revise/ Reject"," "))))</f>
        <v>#N/A</v>
      </c>
    </row>
    <row r="59" spans="1:15" x14ac:dyDescent="0.3">
      <c r="A59" s="106"/>
      <c r="B59" s="3" t="s">
        <v>5</v>
      </c>
      <c r="C59" s="7">
        <f t="shared" ref="C59" si="172">D58</f>
        <v>0</v>
      </c>
      <c r="D59" s="106"/>
      <c r="E59" s="6"/>
      <c r="F59" s="6"/>
      <c r="G59" s="6"/>
      <c r="H59" s="6"/>
      <c r="I59" s="6"/>
      <c r="J59" s="6" t="e">
        <f>HLOOKUP(C59,$E$13:$I$113,47,TRUE)</f>
        <v>#N/A</v>
      </c>
      <c r="K59" s="3" t="e">
        <f t="shared" ref="K59" si="173">ROUND(J59/$H$10,2)</f>
        <v>#N/A</v>
      </c>
      <c r="L59" s="98"/>
      <c r="M59" s="95"/>
      <c r="N59" s="98"/>
      <c r="O59" s="95"/>
    </row>
    <row r="60" spans="1:15" ht="15" customHeight="1" x14ac:dyDescent="0.3">
      <c r="A60" s="106">
        <v>24</v>
      </c>
      <c r="B60" s="3" t="s">
        <v>4</v>
      </c>
      <c r="C60" s="7">
        <f t="shared" ref="C60" si="174">D60</f>
        <v>0</v>
      </c>
      <c r="D60" s="106"/>
      <c r="E60" s="6"/>
      <c r="F60" s="6"/>
      <c r="G60" s="6"/>
      <c r="H60" s="6"/>
      <c r="I60" s="6"/>
      <c r="J60" s="6" t="e">
        <f>HLOOKUP(C60,$E$13:$I$113,48,TRUE)</f>
        <v>#N/A</v>
      </c>
      <c r="K60" s="3" t="e">
        <f t="shared" ref="K60" si="175">ROUND(J60/$F$10,2)</f>
        <v>#N/A</v>
      </c>
      <c r="L60" s="97" t="e">
        <f t="shared" ref="L60" si="176">ROUND((K60+K61)/2,2)</f>
        <v>#N/A</v>
      </c>
      <c r="M60" s="94" t="e">
        <f t="shared" ref="M60" si="177">IF(L60&gt;=0.86,"Very Easy/ Revise",IF(L60&gt;=0.71,"Easy/ Retain",IF(L60&gt;=0.4,"Average/ Retain",IF(L60&gt;=0.15,"Difficult/ Retain",IF(L60&gt;=0,"Very Difficult/ Revise"," ")))))</f>
        <v>#N/A</v>
      </c>
      <c r="N60" s="97" t="e">
        <f t="shared" ref="N60" si="178">ROUND((K60-K61)/2,2)</f>
        <v>#N/A</v>
      </c>
      <c r="O60" s="94" t="e">
        <f t="shared" ref="O60" si="179">IF(N60&gt;=0.4,"Very Good Item",IF(N60&gt;=0.3,"Good Item",IF(N60&gt;=0.2,"Subject to Improvement",IF(N60&gt;=-1,"Revise/ Reject"," "))))</f>
        <v>#N/A</v>
      </c>
    </row>
    <row r="61" spans="1:15" x14ac:dyDescent="0.3">
      <c r="A61" s="106"/>
      <c r="B61" s="3" t="s">
        <v>5</v>
      </c>
      <c r="C61" s="7">
        <f t="shared" ref="C61" si="180">D60</f>
        <v>0</v>
      </c>
      <c r="D61" s="106"/>
      <c r="E61" s="6"/>
      <c r="F61" s="6"/>
      <c r="G61" s="6"/>
      <c r="H61" s="6"/>
      <c r="I61" s="6"/>
      <c r="J61" s="6" t="e">
        <f>HLOOKUP(C61,$E$13:$I$113,49,TRUE)</f>
        <v>#N/A</v>
      </c>
      <c r="K61" s="3" t="e">
        <f t="shared" ref="K61" si="181">ROUND(J61/$H$10,2)</f>
        <v>#N/A</v>
      </c>
      <c r="L61" s="98"/>
      <c r="M61" s="95"/>
      <c r="N61" s="98"/>
      <c r="O61" s="95"/>
    </row>
    <row r="62" spans="1:15" ht="15" customHeight="1" x14ac:dyDescent="0.3">
      <c r="A62" s="106">
        <v>25</v>
      </c>
      <c r="B62" s="3" t="s">
        <v>4</v>
      </c>
      <c r="C62" s="7">
        <f t="shared" ref="C62" si="182">D62</f>
        <v>0</v>
      </c>
      <c r="D62" s="106"/>
      <c r="E62" s="6"/>
      <c r="F62" s="6"/>
      <c r="G62" s="6"/>
      <c r="H62" s="6"/>
      <c r="I62" s="6"/>
      <c r="J62" s="6" t="e">
        <f>HLOOKUP(C62,$E$13:$I$113,50,TRUE)</f>
        <v>#N/A</v>
      </c>
      <c r="K62" s="3" t="e">
        <f t="shared" ref="K62" si="183">ROUND(J62/$F$10,2)</f>
        <v>#N/A</v>
      </c>
      <c r="L62" s="97" t="e">
        <f t="shared" ref="L62" si="184">ROUND((K62+K63)/2,2)</f>
        <v>#N/A</v>
      </c>
      <c r="M62" s="94" t="e">
        <f t="shared" ref="M62" si="185">IF(L62&gt;=0.86,"Very Easy/ Revise",IF(L62&gt;=0.71,"Easy/ Retain",IF(L62&gt;=0.4,"Average/ Retain",IF(L62&gt;=0.15,"Difficult/ Retain",IF(L62&gt;=0,"Very Difficult/ Revise"," ")))))</f>
        <v>#N/A</v>
      </c>
      <c r="N62" s="97" t="e">
        <f t="shared" ref="N62" si="186">ROUND((K62-K63)/2,2)</f>
        <v>#N/A</v>
      </c>
      <c r="O62" s="94" t="e">
        <f t="shared" ref="O62" si="187">IF(N62&gt;=0.4,"Very Good Item",IF(N62&gt;=0.3,"Good Item",IF(N62&gt;=0.2,"Subject to Improvement",IF(N62&gt;=-1,"Revise/ Reject"," "))))</f>
        <v>#N/A</v>
      </c>
    </row>
    <row r="63" spans="1:15" x14ac:dyDescent="0.3">
      <c r="A63" s="106"/>
      <c r="B63" s="3" t="s">
        <v>5</v>
      </c>
      <c r="C63" s="7">
        <f t="shared" ref="C63" si="188">D62</f>
        <v>0</v>
      </c>
      <c r="D63" s="106"/>
      <c r="E63" s="6"/>
      <c r="F63" s="6"/>
      <c r="G63" s="6"/>
      <c r="H63" s="6"/>
      <c r="I63" s="6"/>
      <c r="J63" s="6" t="e">
        <f>HLOOKUP(C63,$E$13:$I$113,51,TRUE)</f>
        <v>#N/A</v>
      </c>
      <c r="K63" s="3" t="e">
        <f t="shared" ref="K63" si="189">ROUND(J63/$H$10,2)</f>
        <v>#N/A</v>
      </c>
      <c r="L63" s="98"/>
      <c r="M63" s="95"/>
      <c r="N63" s="98"/>
      <c r="O63" s="95"/>
    </row>
    <row r="64" spans="1:15" ht="15" customHeight="1" x14ac:dyDescent="0.3">
      <c r="A64" s="106">
        <v>26</v>
      </c>
      <c r="B64" s="3" t="s">
        <v>4</v>
      </c>
      <c r="C64" s="7">
        <f t="shared" ref="C64" si="190">D64</f>
        <v>0</v>
      </c>
      <c r="D64" s="106"/>
      <c r="E64" s="6"/>
      <c r="F64" s="6"/>
      <c r="G64" s="6"/>
      <c r="H64" s="6"/>
      <c r="I64" s="6"/>
      <c r="J64" s="6" t="e">
        <f>HLOOKUP(C64,$E$13:$I$113,52,TRUE)</f>
        <v>#N/A</v>
      </c>
      <c r="K64" s="3" t="e">
        <f t="shared" ref="K64" si="191">ROUND(J64/$F$10,2)</f>
        <v>#N/A</v>
      </c>
      <c r="L64" s="97" t="e">
        <f t="shared" ref="L64" si="192">ROUND((K64+K65)/2,2)</f>
        <v>#N/A</v>
      </c>
      <c r="M64" s="94" t="e">
        <f t="shared" ref="M64" si="193">IF(L64&gt;=0.86,"Very Easy/ Revise",IF(L64&gt;=0.71,"Easy/ Retain",IF(L64&gt;=0.4,"Average/ Retain",IF(L64&gt;=0.15,"Difficult/ Retain",IF(L64&gt;=0,"Very Difficult/ Revise"," ")))))</f>
        <v>#N/A</v>
      </c>
      <c r="N64" s="97" t="e">
        <f t="shared" ref="N64" si="194">ROUND((K64-K65)/2,2)</f>
        <v>#N/A</v>
      </c>
      <c r="O64" s="94" t="e">
        <f t="shared" ref="O64" si="195">IF(N64&gt;=0.4,"Very Good Item",IF(N64&gt;=0.3,"Good Item",IF(N64&gt;=0.2,"Subject to Improvement",IF(N64&gt;=-1,"Revise/ Reject"," "))))</f>
        <v>#N/A</v>
      </c>
    </row>
    <row r="65" spans="1:15" x14ac:dyDescent="0.3">
      <c r="A65" s="106"/>
      <c r="B65" s="3" t="s">
        <v>5</v>
      </c>
      <c r="C65" s="7">
        <f t="shared" ref="C65" si="196">D64</f>
        <v>0</v>
      </c>
      <c r="D65" s="106"/>
      <c r="E65" s="6"/>
      <c r="F65" s="6"/>
      <c r="G65" s="6"/>
      <c r="H65" s="6"/>
      <c r="I65" s="6"/>
      <c r="J65" s="6" t="e">
        <f>HLOOKUP(C65,$E$13:$I$113,53,TRUE)</f>
        <v>#N/A</v>
      </c>
      <c r="K65" s="3" t="e">
        <f t="shared" ref="K65" si="197">ROUND(J65/$H$10,2)</f>
        <v>#N/A</v>
      </c>
      <c r="L65" s="98"/>
      <c r="M65" s="95"/>
      <c r="N65" s="98"/>
      <c r="O65" s="95"/>
    </row>
    <row r="66" spans="1:15" ht="15" customHeight="1" x14ac:dyDescent="0.3">
      <c r="A66" s="106">
        <v>27</v>
      </c>
      <c r="B66" s="3" t="s">
        <v>4</v>
      </c>
      <c r="C66" s="7">
        <f t="shared" ref="C66" si="198">D66</f>
        <v>0</v>
      </c>
      <c r="D66" s="106"/>
      <c r="E66" s="6"/>
      <c r="F66" s="6"/>
      <c r="G66" s="6"/>
      <c r="H66" s="6"/>
      <c r="I66" s="6"/>
      <c r="J66" s="6" t="e">
        <f>HLOOKUP(C66,$E$13:$I$113,54,TRUE)</f>
        <v>#N/A</v>
      </c>
      <c r="K66" s="3" t="e">
        <f t="shared" ref="K66" si="199">ROUND(J66/$F$10,2)</f>
        <v>#N/A</v>
      </c>
      <c r="L66" s="97" t="e">
        <f t="shared" ref="L66" si="200">ROUND((K66+K67)/2,2)</f>
        <v>#N/A</v>
      </c>
      <c r="M66" s="94" t="e">
        <f t="shared" ref="M66" si="201">IF(L66&gt;=0.86,"Very Easy/ Revise",IF(L66&gt;=0.71,"Easy/ Retain",IF(L66&gt;=0.4,"Average/ Retain",IF(L66&gt;=0.15,"Difficult/ Retain",IF(L66&gt;=0,"Very Difficult/ Revise"," ")))))</f>
        <v>#N/A</v>
      </c>
      <c r="N66" s="97" t="e">
        <f t="shared" ref="N66" si="202">ROUND((K66-K67)/2,2)</f>
        <v>#N/A</v>
      </c>
      <c r="O66" s="94" t="e">
        <f t="shared" ref="O66" si="203">IF(N66&gt;=0.4,"Very Good Item",IF(N66&gt;=0.3,"Good Item",IF(N66&gt;=0.2,"Subject to Improvement",IF(N66&gt;=-1,"Revise/ Reject"," "))))</f>
        <v>#N/A</v>
      </c>
    </row>
    <row r="67" spans="1:15" x14ac:dyDescent="0.3">
      <c r="A67" s="106"/>
      <c r="B67" s="3" t="s">
        <v>5</v>
      </c>
      <c r="C67" s="7">
        <f t="shared" ref="C67" si="204">D66</f>
        <v>0</v>
      </c>
      <c r="D67" s="106"/>
      <c r="E67" s="6"/>
      <c r="F67" s="6"/>
      <c r="G67" s="6"/>
      <c r="H67" s="6"/>
      <c r="I67" s="6"/>
      <c r="J67" s="6" t="e">
        <f>HLOOKUP(C67,$E$13:$I$113,55,TRUE)</f>
        <v>#N/A</v>
      </c>
      <c r="K67" s="3" t="e">
        <f t="shared" ref="K67" si="205">ROUND(J67/$H$10,2)</f>
        <v>#N/A</v>
      </c>
      <c r="L67" s="98"/>
      <c r="M67" s="95"/>
      <c r="N67" s="98"/>
      <c r="O67" s="95"/>
    </row>
    <row r="68" spans="1:15" ht="15" customHeight="1" x14ac:dyDescent="0.3">
      <c r="A68" s="106">
        <v>28</v>
      </c>
      <c r="B68" s="3" t="s">
        <v>4</v>
      </c>
      <c r="C68" s="7">
        <f t="shared" ref="C68" si="206">D68</f>
        <v>0</v>
      </c>
      <c r="D68" s="106"/>
      <c r="E68" s="6"/>
      <c r="F68" s="6"/>
      <c r="G68" s="6"/>
      <c r="H68" s="6"/>
      <c r="I68" s="6"/>
      <c r="J68" s="6" t="e">
        <f>HLOOKUP(C68,$E$13:$I$113,56,TRUE)</f>
        <v>#N/A</v>
      </c>
      <c r="K68" s="3" t="e">
        <f t="shared" ref="K68" si="207">ROUND(J68/$F$10,2)</f>
        <v>#N/A</v>
      </c>
      <c r="L68" s="97" t="e">
        <f t="shared" ref="L68" si="208">ROUND((K68+K69)/2,2)</f>
        <v>#N/A</v>
      </c>
      <c r="M68" s="94" t="e">
        <f t="shared" ref="M68" si="209">IF(L68&gt;=0.86,"Very Easy/ Revise",IF(L68&gt;=0.71,"Easy/ Retain",IF(L68&gt;=0.4,"Average/ Retain",IF(L68&gt;=0.15,"Difficult/ Retain",IF(L68&gt;=0,"Very Difficult/ Revise"," ")))))</f>
        <v>#N/A</v>
      </c>
      <c r="N68" s="97" t="e">
        <f t="shared" ref="N68" si="210">ROUND((K68-K69)/2,2)</f>
        <v>#N/A</v>
      </c>
      <c r="O68" s="94" t="e">
        <f t="shared" ref="O68" si="211">IF(N68&gt;=0.4,"Very Good Item",IF(N68&gt;=0.3,"Good Item",IF(N68&gt;=0.2,"Subject to Improvement",IF(N68&gt;=-1,"Revise/ Reject"," "))))</f>
        <v>#N/A</v>
      </c>
    </row>
    <row r="69" spans="1:15" x14ac:dyDescent="0.3">
      <c r="A69" s="106"/>
      <c r="B69" s="3" t="s">
        <v>5</v>
      </c>
      <c r="C69" s="7">
        <f t="shared" ref="C69" si="212">D68</f>
        <v>0</v>
      </c>
      <c r="D69" s="106"/>
      <c r="E69" s="6"/>
      <c r="F69" s="6"/>
      <c r="G69" s="6"/>
      <c r="H69" s="6"/>
      <c r="I69" s="6"/>
      <c r="J69" s="6" t="e">
        <f>HLOOKUP(C69,$E$13:$I$113,57,TRUE)</f>
        <v>#N/A</v>
      </c>
      <c r="K69" s="3" t="e">
        <f t="shared" ref="K69" si="213">ROUND(J69/$H$10,2)</f>
        <v>#N/A</v>
      </c>
      <c r="L69" s="98"/>
      <c r="M69" s="95"/>
      <c r="N69" s="98"/>
      <c r="O69" s="95"/>
    </row>
    <row r="70" spans="1:15" x14ac:dyDescent="0.3">
      <c r="A70" s="106">
        <v>29</v>
      </c>
      <c r="B70" s="3" t="s">
        <v>4</v>
      </c>
      <c r="C70" s="7">
        <f t="shared" ref="C70" si="214">D70</f>
        <v>0</v>
      </c>
      <c r="D70" s="106"/>
      <c r="E70" s="6"/>
      <c r="F70" s="6"/>
      <c r="G70" s="6"/>
      <c r="H70" s="6"/>
      <c r="I70" s="6"/>
      <c r="J70" s="6" t="e">
        <f>HLOOKUP(C70,$E$13:$I$113,58,TRUE)</f>
        <v>#N/A</v>
      </c>
      <c r="K70" s="3" t="e">
        <f t="shared" ref="K70" si="215">ROUND(J70/$F$10,2)</f>
        <v>#N/A</v>
      </c>
      <c r="L70" s="97" t="e">
        <f t="shared" ref="L70" si="216">ROUND((K70+K71)/2,2)</f>
        <v>#N/A</v>
      </c>
      <c r="M70" s="94" t="e">
        <f t="shared" ref="M70" si="217">IF(L70&gt;=0.86,"Very Easy/ Revise",IF(L70&gt;=0.71,"Easy/ Retain",IF(L70&gt;=0.4,"Average/ Retain",IF(L70&gt;=0.15,"Difficult/ Retain",IF(L70&gt;=0,"Very Difficult/ Revise"," ")))))</f>
        <v>#N/A</v>
      </c>
      <c r="N70" s="97" t="e">
        <f t="shared" ref="N70" si="218">ROUND((K70-K71)/2,2)</f>
        <v>#N/A</v>
      </c>
      <c r="O70" s="94" t="e">
        <f t="shared" ref="O70" si="219">IF(N70&gt;=0.4,"Very Good Item",IF(N70&gt;=0.3,"Good Item",IF(N70&gt;=0.2,"Subject to Improvement",IF(N70&gt;=-1,"Revise/ Reject"," "))))</f>
        <v>#N/A</v>
      </c>
    </row>
    <row r="71" spans="1:15" x14ac:dyDescent="0.3">
      <c r="A71" s="106"/>
      <c r="B71" s="3" t="s">
        <v>5</v>
      </c>
      <c r="C71" s="7">
        <f t="shared" ref="C71" si="220">D70</f>
        <v>0</v>
      </c>
      <c r="D71" s="106"/>
      <c r="E71" s="6"/>
      <c r="F71" s="6"/>
      <c r="G71" s="6"/>
      <c r="H71" s="6"/>
      <c r="I71" s="6"/>
      <c r="J71" s="6" t="e">
        <f>HLOOKUP(C71,$E$13:$I$113,59,TRUE)</f>
        <v>#N/A</v>
      </c>
      <c r="K71" s="3" t="e">
        <f t="shared" ref="K71" si="221">ROUND(J71/$H$10,2)</f>
        <v>#N/A</v>
      </c>
      <c r="L71" s="98"/>
      <c r="M71" s="95"/>
      <c r="N71" s="98"/>
      <c r="O71" s="95"/>
    </row>
    <row r="72" spans="1:15" ht="15" customHeight="1" x14ac:dyDescent="0.3">
      <c r="A72" s="106">
        <v>30</v>
      </c>
      <c r="B72" s="3" t="s">
        <v>4</v>
      </c>
      <c r="C72" s="7">
        <f t="shared" ref="C72" si="222">D72</f>
        <v>0</v>
      </c>
      <c r="D72" s="106"/>
      <c r="E72" s="6"/>
      <c r="F72" s="6"/>
      <c r="G72" s="6"/>
      <c r="H72" s="6"/>
      <c r="I72" s="6"/>
      <c r="J72" s="6" t="e">
        <f>HLOOKUP(C72,$E$13:$I$113,60,TRUE)</f>
        <v>#N/A</v>
      </c>
      <c r="K72" s="3" t="e">
        <f t="shared" ref="K72" si="223">ROUND(J72/$F$10,2)</f>
        <v>#N/A</v>
      </c>
      <c r="L72" s="97" t="e">
        <f t="shared" ref="L72" si="224">ROUND((K72+K73)/2,2)</f>
        <v>#N/A</v>
      </c>
      <c r="M72" s="94" t="e">
        <f t="shared" ref="M72" si="225">IF(L72&gt;=0.86,"Very Easy/ Revise",IF(L72&gt;=0.71,"Easy/ Retain",IF(L72&gt;=0.4,"Average/ Retain",IF(L72&gt;=0.15,"Difficult/ Retain",IF(L72&gt;=0,"Very Difficult/ Revise"," ")))))</f>
        <v>#N/A</v>
      </c>
      <c r="N72" s="97" t="e">
        <f t="shared" ref="N72" si="226">ROUND((K72-K73)/2,2)</f>
        <v>#N/A</v>
      </c>
      <c r="O72" s="94" t="e">
        <f t="shared" ref="O72" si="227">IF(N72&gt;=0.4,"Very Good Item",IF(N72&gt;=0.3,"Good Item",IF(N72&gt;=0.2,"Subject to Improvement",IF(N72&gt;=-1,"Revise/ Reject"," "))))</f>
        <v>#N/A</v>
      </c>
    </row>
    <row r="73" spans="1:15" x14ac:dyDescent="0.3">
      <c r="A73" s="106"/>
      <c r="B73" s="3" t="s">
        <v>5</v>
      </c>
      <c r="C73" s="7">
        <f t="shared" ref="C73" si="228">D72</f>
        <v>0</v>
      </c>
      <c r="D73" s="106"/>
      <c r="E73" s="6"/>
      <c r="F73" s="6"/>
      <c r="G73" s="6"/>
      <c r="H73" s="6"/>
      <c r="I73" s="6"/>
      <c r="J73" s="6" t="e">
        <f>HLOOKUP(C73,$E$13:$I$113,61,TRUE)</f>
        <v>#N/A</v>
      </c>
      <c r="K73" s="3" t="e">
        <f t="shared" ref="K73" si="229">ROUND(J73/$H$10,2)</f>
        <v>#N/A</v>
      </c>
      <c r="L73" s="98"/>
      <c r="M73" s="95"/>
      <c r="N73" s="98"/>
      <c r="O73" s="95"/>
    </row>
    <row r="74" spans="1:15" ht="15" customHeight="1" x14ac:dyDescent="0.3">
      <c r="A74" s="106">
        <v>31</v>
      </c>
      <c r="B74" s="3" t="s">
        <v>4</v>
      </c>
      <c r="C74" s="7">
        <f t="shared" ref="C74" si="230">D74</f>
        <v>0</v>
      </c>
      <c r="D74" s="106"/>
      <c r="E74" s="6"/>
      <c r="F74" s="6"/>
      <c r="G74" s="6"/>
      <c r="H74" s="6"/>
      <c r="I74" s="6"/>
      <c r="J74" s="6" t="e">
        <f>HLOOKUP(C74,$E$13:$I$113,62,TRUE)</f>
        <v>#N/A</v>
      </c>
      <c r="K74" s="3" t="e">
        <f t="shared" ref="K74" si="231">ROUND(J74/$F$10,2)</f>
        <v>#N/A</v>
      </c>
      <c r="L74" s="97" t="e">
        <f t="shared" ref="L74" si="232">ROUND((K74+K75)/2,2)</f>
        <v>#N/A</v>
      </c>
      <c r="M74" s="94" t="e">
        <f t="shared" ref="M74" si="233">IF(L74&gt;=0.86,"Very Easy/ Revise",IF(L74&gt;=0.71,"Easy/ Retain",IF(L74&gt;=0.4,"Average/ Retain",IF(L74&gt;=0.15,"Difficult/ Retain",IF(L74&gt;=0,"Very Difficult/ Revise"," ")))))</f>
        <v>#N/A</v>
      </c>
      <c r="N74" s="97" t="e">
        <f t="shared" ref="N74" si="234">ROUND((K74-K75)/2,2)</f>
        <v>#N/A</v>
      </c>
      <c r="O74" s="94" t="e">
        <f t="shared" ref="O74" si="235">IF(N74&gt;=0.4,"Very Good Item",IF(N74&gt;=0.3,"Good Item",IF(N74&gt;=0.2,"Subject to Improvement",IF(N74&gt;=-1,"Revise/ Reject"," "))))</f>
        <v>#N/A</v>
      </c>
    </row>
    <row r="75" spans="1:15" x14ac:dyDescent="0.3">
      <c r="A75" s="106"/>
      <c r="B75" s="3" t="s">
        <v>5</v>
      </c>
      <c r="C75" s="7">
        <f t="shared" ref="C75" si="236">D74</f>
        <v>0</v>
      </c>
      <c r="D75" s="106"/>
      <c r="E75" s="6"/>
      <c r="F75" s="6"/>
      <c r="G75" s="6"/>
      <c r="H75" s="6"/>
      <c r="I75" s="6"/>
      <c r="J75" s="6" t="e">
        <f>HLOOKUP(C75,$E$13:$I$113,63,TRUE)</f>
        <v>#N/A</v>
      </c>
      <c r="K75" s="3" t="e">
        <f t="shared" ref="K75" si="237">ROUND(J75/$H$10,2)</f>
        <v>#N/A</v>
      </c>
      <c r="L75" s="98"/>
      <c r="M75" s="95"/>
      <c r="N75" s="98"/>
      <c r="O75" s="95"/>
    </row>
    <row r="76" spans="1:15" ht="15" customHeight="1" x14ac:dyDescent="0.3">
      <c r="A76" s="106">
        <v>32</v>
      </c>
      <c r="B76" s="3" t="s">
        <v>4</v>
      </c>
      <c r="C76" s="7">
        <f t="shared" ref="C76" si="238">D76</f>
        <v>0</v>
      </c>
      <c r="D76" s="106"/>
      <c r="E76" s="6"/>
      <c r="F76" s="6"/>
      <c r="G76" s="6"/>
      <c r="H76" s="6"/>
      <c r="I76" s="6"/>
      <c r="J76" s="6" t="e">
        <f>HLOOKUP(C76,$E$13:$I$113,64,TRUE)</f>
        <v>#N/A</v>
      </c>
      <c r="K76" s="3" t="e">
        <f t="shared" ref="K76" si="239">ROUND(J76/$F$10,2)</f>
        <v>#N/A</v>
      </c>
      <c r="L76" s="97" t="e">
        <f t="shared" ref="L76" si="240">ROUND((K76+K77)/2,2)</f>
        <v>#N/A</v>
      </c>
      <c r="M76" s="94" t="e">
        <f t="shared" ref="M76" si="241">IF(L76&gt;=0.86,"Very Easy/ Revise",IF(L76&gt;=0.71,"Easy/ Retain",IF(L76&gt;=0.4,"Average/ Retain",IF(L76&gt;=0.15,"Difficult/ Retain",IF(L76&gt;=0,"Very Difficult/ Revise"," ")))))</f>
        <v>#N/A</v>
      </c>
      <c r="N76" s="97" t="e">
        <f t="shared" ref="N76" si="242">ROUND((K76-K77)/2,2)</f>
        <v>#N/A</v>
      </c>
      <c r="O76" s="94" t="e">
        <f t="shared" ref="O76" si="243">IF(N76&gt;=0.4,"Very Good Item",IF(N76&gt;=0.3,"Good Item",IF(N76&gt;=0.2,"Subject to Improvement",IF(N76&gt;=-1,"Revise/ Reject"," "))))</f>
        <v>#N/A</v>
      </c>
    </row>
    <row r="77" spans="1:15" x14ac:dyDescent="0.3">
      <c r="A77" s="106"/>
      <c r="B77" s="3" t="s">
        <v>5</v>
      </c>
      <c r="C77" s="7">
        <f t="shared" ref="C77" si="244">D76</f>
        <v>0</v>
      </c>
      <c r="D77" s="106"/>
      <c r="E77" s="6"/>
      <c r="F77" s="6"/>
      <c r="G77" s="6"/>
      <c r="H77" s="6"/>
      <c r="I77" s="6"/>
      <c r="J77" s="6" t="e">
        <f>HLOOKUP(C77,$E$13:$I$113,65,TRUE)</f>
        <v>#N/A</v>
      </c>
      <c r="K77" s="3" t="e">
        <f t="shared" ref="K77" si="245">ROUND(J77/$H$10,2)</f>
        <v>#N/A</v>
      </c>
      <c r="L77" s="98"/>
      <c r="M77" s="95"/>
      <c r="N77" s="98"/>
      <c r="O77" s="95"/>
    </row>
    <row r="78" spans="1:15" ht="15" customHeight="1" x14ac:dyDescent="0.3">
      <c r="A78" s="106">
        <v>33</v>
      </c>
      <c r="B78" s="3" t="s">
        <v>4</v>
      </c>
      <c r="C78" s="7">
        <f t="shared" ref="C78" si="246">D78</f>
        <v>0</v>
      </c>
      <c r="D78" s="106"/>
      <c r="E78" s="6"/>
      <c r="F78" s="6"/>
      <c r="G78" s="6"/>
      <c r="H78" s="6"/>
      <c r="I78" s="6"/>
      <c r="J78" s="6" t="e">
        <f>HLOOKUP(C78,$E$13:$I$113,66,TRUE)</f>
        <v>#N/A</v>
      </c>
      <c r="K78" s="3" t="e">
        <f t="shared" ref="K78" si="247">ROUND(J78/$F$10,2)</f>
        <v>#N/A</v>
      </c>
      <c r="L78" s="97" t="e">
        <f t="shared" ref="L78" si="248">ROUND((K78+K79)/2,2)</f>
        <v>#N/A</v>
      </c>
      <c r="M78" s="94" t="e">
        <f t="shared" ref="M78" si="249">IF(L78&gt;=0.86,"Very Easy/ Revise",IF(L78&gt;=0.71,"Easy/ Retain",IF(L78&gt;=0.4,"Average/ Retain",IF(L78&gt;=0.15,"Difficult/ Retain",IF(L78&gt;=0,"Very Difficult/ Revise"," ")))))</f>
        <v>#N/A</v>
      </c>
      <c r="N78" s="97" t="e">
        <f t="shared" ref="N78" si="250">ROUND((K78-K79)/2,2)</f>
        <v>#N/A</v>
      </c>
      <c r="O78" s="94" t="e">
        <f t="shared" ref="O78" si="251">IF(N78&gt;=0.4,"Very Good Item",IF(N78&gt;=0.3,"Good Item",IF(N78&gt;=0.2,"Subject to Improvement",IF(N78&gt;=-1,"Revise/ Reject"," "))))</f>
        <v>#N/A</v>
      </c>
    </row>
    <row r="79" spans="1:15" x14ac:dyDescent="0.3">
      <c r="A79" s="106"/>
      <c r="B79" s="3" t="s">
        <v>5</v>
      </c>
      <c r="C79" s="7">
        <f t="shared" ref="C79" si="252">D78</f>
        <v>0</v>
      </c>
      <c r="D79" s="106"/>
      <c r="E79" s="6"/>
      <c r="F79" s="6"/>
      <c r="G79" s="6"/>
      <c r="H79" s="6"/>
      <c r="I79" s="6"/>
      <c r="J79" s="6" t="e">
        <f>HLOOKUP(C79,$E$13:$I$113,67,TRUE)</f>
        <v>#N/A</v>
      </c>
      <c r="K79" s="3" t="e">
        <f t="shared" ref="K79" si="253">ROUND(J79/$H$10,2)</f>
        <v>#N/A</v>
      </c>
      <c r="L79" s="98"/>
      <c r="M79" s="95"/>
      <c r="N79" s="98"/>
      <c r="O79" s="95"/>
    </row>
    <row r="80" spans="1:15" ht="15" customHeight="1" x14ac:dyDescent="0.3">
      <c r="A80" s="106">
        <v>34</v>
      </c>
      <c r="B80" s="3" t="s">
        <v>4</v>
      </c>
      <c r="C80" s="7">
        <f t="shared" ref="C80" si="254">D80</f>
        <v>0</v>
      </c>
      <c r="D80" s="106"/>
      <c r="E80" s="6"/>
      <c r="F80" s="6"/>
      <c r="G80" s="6"/>
      <c r="H80" s="6"/>
      <c r="I80" s="6"/>
      <c r="J80" s="6" t="e">
        <f>HLOOKUP(C80,$E$13:$I$113,68,TRUE)</f>
        <v>#N/A</v>
      </c>
      <c r="K80" s="3" t="e">
        <f t="shared" ref="K80" si="255">ROUND(J80/$F$10,2)</f>
        <v>#N/A</v>
      </c>
      <c r="L80" s="97" t="e">
        <f t="shared" ref="L80" si="256">ROUND((K80+K81)/2,2)</f>
        <v>#N/A</v>
      </c>
      <c r="M80" s="94" t="e">
        <f t="shared" ref="M80" si="257">IF(L80&gt;=0.86,"Very Easy/ Revise",IF(L80&gt;=0.71,"Easy/ Retain",IF(L80&gt;=0.4,"Average/ Retain",IF(L80&gt;=0.15,"Difficult/ Retain",IF(L80&gt;=0,"Very Difficult/ Revise"," ")))))</f>
        <v>#N/A</v>
      </c>
      <c r="N80" s="97" t="e">
        <f t="shared" ref="N80" si="258">ROUND((K80-K81)/2,2)</f>
        <v>#N/A</v>
      </c>
      <c r="O80" s="94" t="e">
        <f t="shared" ref="O80" si="259">IF(N80&gt;=0.4,"Very Good Item",IF(N80&gt;=0.3,"Good Item",IF(N80&gt;=0.2,"Subject to Improvement",IF(N80&gt;=-1,"Revise/ Reject"," "))))</f>
        <v>#N/A</v>
      </c>
    </row>
    <row r="81" spans="1:15" x14ac:dyDescent="0.3">
      <c r="A81" s="106"/>
      <c r="B81" s="3" t="s">
        <v>5</v>
      </c>
      <c r="C81" s="7">
        <f t="shared" ref="C81" si="260">D80</f>
        <v>0</v>
      </c>
      <c r="D81" s="106"/>
      <c r="E81" s="6"/>
      <c r="F81" s="6"/>
      <c r="G81" s="6"/>
      <c r="H81" s="6"/>
      <c r="I81" s="6"/>
      <c r="J81" s="6" t="e">
        <f>HLOOKUP(C81,$E$13:$I$113,69,TRUE)</f>
        <v>#N/A</v>
      </c>
      <c r="K81" s="3" t="e">
        <f t="shared" ref="K81" si="261">ROUND(J81/$H$10,2)</f>
        <v>#N/A</v>
      </c>
      <c r="L81" s="98"/>
      <c r="M81" s="95"/>
      <c r="N81" s="98"/>
      <c r="O81" s="95"/>
    </row>
    <row r="82" spans="1:15" ht="15" customHeight="1" x14ac:dyDescent="0.3">
      <c r="A82" s="106">
        <v>35</v>
      </c>
      <c r="B82" s="3" t="s">
        <v>4</v>
      </c>
      <c r="C82" s="7">
        <f t="shared" ref="C82" si="262">D82</f>
        <v>0</v>
      </c>
      <c r="D82" s="106"/>
      <c r="E82" s="6"/>
      <c r="F82" s="6"/>
      <c r="G82" s="6"/>
      <c r="H82" s="6"/>
      <c r="I82" s="6"/>
      <c r="J82" s="6" t="e">
        <f>HLOOKUP(C82,$E$13:$I$113,70,TRUE)</f>
        <v>#N/A</v>
      </c>
      <c r="K82" s="3" t="e">
        <f t="shared" ref="K82" si="263">ROUND(J82/$F$10,2)</f>
        <v>#N/A</v>
      </c>
      <c r="L82" s="97" t="e">
        <f t="shared" ref="L82" si="264">ROUND((K82+K83)/2,2)</f>
        <v>#N/A</v>
      </c>
      <c r="M82" s="94" t="e">
        <f t="shared" ref="M82" si="265">IF(L82&gt;=0.86,"Very Easy/ Revise",IF(L82&gt;=0.71,"Easy/ Retain",IF(L82&gt;=0.4,"Average/ Retain",IF(L82&gt;=0.15,"Difficult/ Retain",IF(L82&gt;=0,"Very Difficult/ Revise"," ")))))</f>
        <v>#N/A</v>
      </c>
      <c r="N82" s="97" t="e">
        <f t="shared" ref="N82" si="266">ROUND((K82-K83)/2,2)</f>
        <v>#N/A</v>
      </c>
      <c r="O82" s="94" t="e">
        <f t="shared" ref="O82" si="267">IF(N82&gt;=0.4,"Very Good Item",IF(N82&gt;=0.3,"Good Item",IF(N82&gt;=0.2,"Subject to Improvement",IF(N82&gt;=-1,"Revise/ Reject"," "))))</f>
        <v>#N/A</v>
      </c>
    </row>
    <row r="83" spans="1:15" x14ac:dyDescent="0.3">
      <c r="A83" s="106"/>
      <c r="B83" s="3" t="s">
        <v>5</v>
      </c>
      <c r="C83" s="7">
        <f t="shared" ref="C83" si="268">D82</f>
        <v>0</v>
      </c>
      <c r="D83" s="106"/>
      <c r="E83" s="6"/>
      <c r="F83" s="6"/>
      <c r="G83" s="6"/>
      <c r="H83" s="6"/>
      <c r="I83" s="6"/>
      <c r="J83" s="6" t="e">
        <f>HLOOKUP(C83,$E$13:$I$113,71,TRUE)</f>
        <v>#N/A</v>
      </c>
      <c r="K83" s="3" t="e">
        <f t="shared" ref="K83" si="269">ROUND(J83/$H$10,2)</f>
        <v>#N/A</v>
      </c>
      <c r="L83" s="98"/>
      <c r="M83" s="95"/>
      <c r="N83" s="98"/>
      <c r="O83" s="95"/>
    </row>
    <row r="84" spans="1:15" x14ac:dyDescent="0.3">
      <c r="A84" s="106">
        <v>36</v>
      </c>
      <c r="B84" s="3" t="s">
        <v>4</v>
      </c>
      <c r="C84" s="7">
        <f t="shared" ref="C84" si="270">D84</f>
        <v>0</v>
      </c>
      <c r="D84" s="106"/>
      <c r="E84" s="6"/>
      <c r="F84" s="6"/>
      <c r="G84" s="6"/>
      <c r="H84" s="6"/>
      <c r="I84" s="6"/>
      <c r="J84" s="6" t="e">
        <f t="shared" ref="J84" si="271">HLOOKUP(C84,$E$13:$I$113,70,TRUE)</f>
        <v>#N/A</v>
      </c>
      <c r="K84" s="3" t="e">
        <f t="shared" ref="K84" si="272">ROUND(J84/$F$10,2)</f>
        <v>#N/A</v>
      </c>
      <c r="L84" s="97" t="e">
        <f t="shared" ref="L84" si="273">ROUND((K84+K85)/2,2)</f>
        <v>#N/A</v>
      </c>
      <c r="M84" s="94" t="e">
        <f t="shared" ref="M84" si="274">IF(L84&gt;=0.86,"Very Easy/ Revise",IF(L84&gt;=0.71,"Easy/ Retain",IF(L84&gt;=0.4,"Average/ Retain",IF(L84&gt;=0.15,"Difficult/ Retain",IF(L84&gt;=0,"Very Difficult/ Revise"," ")))))</f>
        <v>#N/A</v>
      </c>
      <c r="N84" s="97" t="e">
        <f t="shared" ref="N84" si="275">ROUND((K84-K85)/2,2)</f>
        <v>#N/A</v>
      </c>
      <c r="O84" s="94" t="e">
        <f t="shared" ref="O84" si="276">IF(N84&gt;=0.4,"Very Good Item",IF(N84&gt;=0.3,"Good Item",IF(N84&gt;=0.2,"Subject to Improvement",IF(N84&gt;=-1,"Revise/ Reject"," "))))</f>
        <v>#N/A</v>
      </c>
    </row>
    <row r="85" spans="1:15" x14ac:dyDescent="0.3">
      <c r="A85" s="106"/>
      <c r="B85" s="3" t="s">
        <v>5</v>
      </c>
      <c r="C85" s="7">
        <f t="shared" ref="C85" si="277">D84</f>
        <v>0</v>
      </c>
      <c r="D85" s="106"/>
      <c r="E85" s="6"/>
      <c r="F85" s="6"/>
      <c r="G85" s="6"/>
      <c r="H85" s="6"/>
      <c r="I85" s="6"/>
      <c r="J85" s="6" t="e">
        <f t="shared" ref="J85" si="278">HLOOKUP(C85,$E$13:$I$113,71,TRUE)</f>
        <v>#N/A</v>
      </c>
      <c r="K85" s="3" t="e">
        <f t="shared" ref="K85" si="279">ROUND(J85/$H$10,2)</f>
        <v>#N/A</v>
      </c>
      <c r="L85" s="98"/>
      <c r="M85" s="95"/>
      <c r="N85" s="98"/>
      <c r="O85" s="95"/>
    </row>
    <row r="86" spans="1:15" x14ac:dyDescent="0.3">
      <c r="A86" s="106">
        <v>37</v>
      </c>
      <c r="B86" s="3" t="s">
        <v>4</v>
      </c>
      <c r="C86" s="7">
        <f t="shared" ref="C86" si="280">D86</f>
        <v>0</v>
      </c>
      <c r="D86" s="106"/>
      <c r="E86" s="6"/>
      <c r="F86" s="6"/>
      <c r="G86" s="6"/>
      <c r="H86" s="6"/>
      <c r="I86" s="6"/>
      <c r="J86" s="6" t="e">
        <f t="shared" ref="J86" si="281">HLOOKUP(C86,$E$13:$I$113,70,TRUE)</f>
        <v>#N/A</v>
      </c>
      <c r="K86" s="3" t="e">
        <f t="shared" ref="K86" si="282">ROUND(J86/$F$10,2)</f>
        <v>#N/A</v>
      </c>
      <c r="L86" s="97" t="e">
        <f t="shared" ref="L86" si="283">ROUND((K86+K87)/2,2)</f>
        <v>#N/A</v>
      </c>
      <c r="M86" s="94" t="e">
        <f t="shared" ref="M86" si="284">IF(L86&gt;=0.86,"Very Easy/ Revise",IF(L86&gt;=0.71,"Easy/ Retain",IF(L86&gt;=0.4,"Average/ Retain",IF(L86&gt;=0.15,"Difficult/ Retain",IF(L86&gt;=0,"Very Difficult/ Revise"," ")))))</f>
        <v>#N/A</v>
      </c>
      <c r="N86" s="97" t="e">
        <f t="shared" ref="N86" si="285">ROUND((K86-K87)/2,2)</f>
        <v>#N/A</v>
      </c>
      <c r="O86" s="94" t="e">
        <f t="shared" ref="O86" si="286">IF(N86&gt;=0.4,"Very Good Item",IF(N86&gt;=0.3,"Good Item",IF(N86&gt;=0.2,"Subject to Improvement",IF(N86&gt;=-1,"Revise/ Reject"," "))))</f>
        <v>#N/A</v>
      </c>
    </row>
    <row r="87" spans="1:15" x14ac:dyDescent="0.3">
      <c r="A87" s="106"/>
      <c r="B87" s="3" t="s">
        <v>5</v>
      </c>
      <c r="C87" s="7">
        <f t="shared" ref="C87" si="287">D86</f>
        <v>0</v>
      </c>
      <c r="D87" s="106"/>
      <c r="E87" s="6"/>
      <c r="F87" s="6"/>
      <c r="G87" s="6"/>
      <c r="H87" s="6"/>
      <c r="I87" s="6"/>
      <c r="J87" s="6" t="e">
        <f t="shared" ref="J87" si="288">HLOOKUP(C87,$E$13:$I$113,71,TRUE)</f>
        <v>#N/A</v>
      </c>
      <c r="K87" s="3" t="e">
        <f t="shared" ref="K87" si="289">ROUND(J87/$H$10,2)</f>
        <v>#N/A</v>
      </c>
      <c r="L87" s="98"/>
      <c r="M87" s="95"/>
      <c r="N87" s="98"/>
      <c r="O87" s="95"/>
    </row>
    <row r="88" spans="1:15" x14ac:dyDescent="0.3">
      <c r="A88" s="106">
        <v>38</v>
      </c>
      <c r="B88" s="3" t="s">
        <v>4</v>
      </c>
      <c r="C88" s="7">
        <f t="shared" ref="C88" si="290">D88</f>
        <v>0</v>
      </c>
      <c r="D88" s="106"/>
      <c r="E88" s="6"/>
      <c r="F88" s="6"/>
      <c r="G88" s="6"/>
      <c r="H88" s="6"/>
      <c r="I88" s="6"/>
      <c r="J88" s="6" t="e">
        <f t="shared" ref="J88" si="291">HLOOKUP(C88,$E$13:$I$113,70,TRUE)</f>
        <v>#N/A</v>
      </c>
      <c r="K88" s="3" t="e">
        <f t="shared" ref="K88" si="292">ROUND(J88/$F$10,2)</f>
        <v>#N/A</v>
      </c>
      <c r="L88" s="97" t="e">
        <f t="shared" ref="L88" si="293">ROUND((K88+K89)/2,2)</f>
        <v>#N/A</v>
      </c>
      <c r="M88" s="94" t="e">
        <f t="shared" ref="M88" si="294">IF(L88&gt;=0.86,"Very Easy/ Revise",IF(L88&gt;=0.71,"Easy/ Retain",IF(L88&gt;=0.4,"Average/ Retain",IF(L88&gt;=0.15,"Difficult/ Retain",IF(L88&gt;=0,"Very Difficult/ Revise"," ")))))</f>
        <v>#N/A</v>
      </c>
      <c r="N88" s="97" t="e">
        <f t="shared" ref="N88" si="295">ROUND((K88-K89)/2,2)</f>
        <v>#N/A</v>
      </c>
      <c r="O88" s="94" t="e">
        <f t="shared" ref="O88" si="296">IF(N88&gt;=0.4,"Very Good Item",IF(N88&gt;=0.3,"Good Item",IF(N88&gt;=0.2,"Subject to Improvement",IF(N88&gt;=-1,"Revise/ Reject"," "))))</f>
        <v>#N/A</v>
      </c>
    </row>
    <row r="89" spans="1:15" x14ac:dyDescent="0.3">
      <c r="A89" s="106"/>
      <c r="B89" s="3" t="s">
        <v>5</v>
      </c>
      <c r="C89" s="7">
        <f t="shared" ref="C89" si="297">D88</f>
        <v>0</v>
      </c>
      <c r="D89" s="106"/>
      <c r="E89" s="6"/>
      <c r="F89" s="6"/>
      <c r="G89" s="6"/>
      <c r="H89" s="6"/>
      <c r="I89" s="6"/>
      <c r="J89" s="6" t="e">
        <f t="shared" ref="J89" si="298">HLOOKUP(C89,$E$13:$I$113,71,TRUE)</f>
        <v>#N/A</v>
      </c>
      <c r="K89" s="3" t="e">
        <f t="shared" ref="K89" si="299">ROUND(J89/$H$10,2)</f>
        <v>#N/A</v>
      </c>
      <c r="L89" s="98"/>
      <c r="M89" s="95"/>
      <c r="N89" s="98"/>
      <c r="O89" s="95"/>
    </row>
    <row r="90" spans="1:15" x14ac:dyDescent="0.3">
      <c r="A90" s="106">
        <v>39</v>
      </c>
      <c r="B90" s="3" t="s">
        <v>4</v>
      </c>
      <c r="C90" s="7">
        <f t="shared" ref="C90" si="300">D90</f>
        <v>0</v>
      </c>
      <c r="D90" s="106"/>
      <c r="E90" s="6"/>
      <c r="F90" s="6"/>
      <c r="G90" s="6"/>
      <c r="H90" s="6"/>
      <c r="I90" s="6"/>
      <c r="J90" s="6" t="e">
        <f t="shared" ref="J90" si="301">HLOOKUP(C90,$E$13:$I$113,70,TRUE)</f>
        <v>#N/A</v>
      </c>
      <c r="K90" s="3" t="e">
        <f t="shared" ref="K90" si="302">ROUND(J90/$F$10,2)</f>
        <v>#N/A</v>
      </c>
      <c r="L90" s="97" t="e">
        <f t="shared" ref="L90" si="303">ROUND((K90+K91)/2,2)</f>
        <v>#N/A</v>
      </c>
      <c r="M90" s="94" t="e">
        <f t="shared" ref="M90" si="304">IF(L90&gt;=0.86,"Very Easy/ Revise",IF(L90&gt;=0.71,"Easy/ Retain",IF(L90&gt;=0.4,"Average/ Retain",IF(L90&gt;=0.15,"Difficult/ Retain",IF(L90&gt;=0,"Very Difficult/ Revise"," ")))))</f>
        <v>#N/A</v>
      </c>
      <c r="N90" s="97" t="e">
        <f t="shared" ref="N90" si="305">ROUND((K90-K91)/2,2)</f>
        <v>#N/A</v>
      </c>
      <c r="O90" s="94" t="e">
        <f t="shared" ref="O90" si="306">IF(N90&gt;=0.4,"Very Good Item",IF(N90&gt;=0.3,"Good Item",IF(N90&gt;=0.2,"Subject to Improvement",IF(N90&gt;=-1,"Revise/ Reject"," "))))</f>
        <v>#N/A</v>
      </c>
    </row>
    <row r="91" spans="1:15" x14ac:dyDescent="0.3">
      <c r="A91" s="106"/>
      <c r="B91" s="3" t="s">
        <v>5</v>
      </c>
      <c r="C91" s="7">
        <f t="shared" ref="C91" si="307">D90</f>
        <v>0</v>
      </c>
      <c r="D91" s="106"/>
      <c r="E91" s="6"/>
      <c r="F91" s="6"/>
      <c r="G91" s="6"/>
      <c r="H91" s="6"/>
      <c r="I91" s="6"/>
      <c r="J91" s="6" t="e">
        <f t="shared" ref="J91" si="308">HLOOKUP(C91,$E$13:$I$113,71,TRUE)</f>
        <v>#N/A</v>
      </c>
      <c r="K91" s="3" t="e">
        <f t="shared" ref="K91" si="309">ROUND(J91/$H$10,2)</f>
        <v>#N/A</v>
      </c>
      <c r="L91" s="98"/>
      <c r="M91" s="95"/>
      <c r="N91" s="98"/>
      <c r="O91" s="95"/>
    </row>
    <row r="92" spans="1:15" x14ac:dyDescent="0.3">
      <c r="A92" s="106">
        <v>40</v>
      </c>
      <c r="B92" s="3" t="s">
        <v>4</v>
      </c>
      <c r="C92" s="7">
        <f t="shared" ref="C92" si="310">D92</f>
        <v>0</v>
      </c>
      <c r="D92" s="106"/>
      <c r="E92" s="6"/>
      <c r="F92" s="6"/>
      <c r="G92" s="6"/>
      <c r="H92" s="6"/>
      <c r="I92" s="6"/>
      <c r="J92" s="6" t="e">
        <f t="shared" ref="J92" si="311">HLOOKUP(C92,$E$13:$I$113,70,TRUE)</f>
        <v>#N/A</v>
      </c>
      <c r="K92" s="3" t="e">
        <f t="shared" ref="K92" si="312">ROUND(J92/$F$10,2)</f>
        <v>#N/A</v>
      </c>
      <c r="L92" s="97" t="e">
        <f t="shared" ref="L92" si="313">ROUND((K92+K93)/2,2)</f>
        <v>#N/A</v>
      </c>
      <c r="M92" s="94" t="e">
        <f t="shared" ref="M92" si="314">IF(L92&gt;=0.86,"Very Easy/ Revise",IF(L92&gt;=0.71,"Easy/ Retain",IF(L92&gt;=0.4,"Average/ Retain",IF(L92&gt;=0.15,"Difficult/ Retain",IF(L92&gt;=0,"Very Difficult/ Revise"," ")))))</f>
        <v>#N/A</v>
      </c>
      <c r="N92" s="97" t="e">
        <f t="shared" ref="N92" si="315">ROUND((K92-K93)/2,2)</f>
        <v>#N/A</v>
      </c>
      <c r="O92" s="94" t="e">
        <f t="shared" ref="O92" si="316">IF(N92&gt;=0.4,"Very Good Item",IF(N92&gt;=0.3,"Good Item",IF(N92&gt;=0.2,"Subject to Improvement",IF(N92&gt;=-1,"Revise/ Reject"," "))))</f>
        <v>#N/A</v>
      </c>
    </row>
    <row r="93" spans="1:15" x14ac:dyDescent="0.3">
      <c r="A93" s="106"/>
      <c r="B93" s="3" t="s">
        <v>5</v>
      </c>
      <c r="C93" s="7">
        <f t="shared" ref="C93" si="317">D92</f>
        <v>0</v>
      </c>
      <c r="D93" s="106"/>
      <c r="E93" s="6"/>
      <c r="F93" s="6"/>
      <c r="G93" s="6"/>
      <c r="H93" s="6"/>
      <c r="I93" s="6"/>
      <c r="J93" s="6" t="e">
        <f t="shared" ref="J93" si="318">HLOOKUP(C93,$E$13:$I$113,71,TRUE)</f>
        <v>#N/A</v>
      </c>
      <c r="K93" s="3" t="e">
        <f t="shared" ref="K93" si="319">ROUND(J93/$H$10,2)</f>
        <v>#N/A</v>
      </c>
      <c r="L93" s="98"/>
      <c r="M93" s="95"/>
      <c r="N93" s="98"/>
      <c r="O93" s="95"/>
    </row>
    <row r="94" spans="1:15" x14ac:dyDescent="0.3">
      <c r="A94" s="106">
        <v>41</v>
      </c>
      <c r="B94" s="3" t="s">
        <v>4</v>
      </c>
      <c r="C94" s="7">
        <f t="shared" ref="C94" si="320">D94</f>
        <v>0</v>
      </c>
      <c r="D94" s="106"/>
      <c r="E94" s="6"/>
      <c r="F94" s="6"/>
      <c r="G94" s="6"/>
      <c r="H94" s="6"/>
      <c r="I94" s="6"/>
      <c r="J94" s="6" t="e">
        <f t="shared" ref="J94" si="321">HLOOKUP(C94,$E$13:$I$113,70,TRUE)</f>
        <v>#N/A</v>
      </c>
      <c r="K94" s="3" t="e">
        <f t="shared" ref="K94" si="322">ROUND(J94/$F$10,2)</f>
        <v>#N/A</v>
      </c>
      <c r="L94" s="97" t="e">
        <f t="shared" ref="L94" si="323">ROUND((K94+K95)/2,2)</f>
        <v>#N/A</v>
      </c>
      <c r="M94" s="94" t="e">
        <f t="shared" ref="M94" si="324">IF(L94&gt;=0.86,"Very Easy/ Revise",IF(L94&gt;=0.71,"Easy/ Retain",IF(L94&gt;=0.4,"Average/ Retain",IF(L94&gt;=0.15,"Difficult/ Retain",IF(L94&gt;=0,"Very Difficult/ Revise"," ")))))</f>
        <v>#N/A</v>
      </c>
      <c r="N94" s="97" t="e">
        <f t="shared" ref="N94" si="325">ROUND((K94-K95)/2,2)</f>
        <v>#N/A</v>
      </c>
      <c r="O94" s="94" t="e">
        <f t="shared" ref="O94" si="326">IF(N94&gt;=0.4,"Very Good Item",IF(N94&gt;=0.3,"Good Item",IF(N94&gt;=0.2,"Subject to Improvement",IF(N94&gt;=-1,"Revise/ Reject"," "))))</f>
        <v>#N/A</v>
      </c>
    </row>
    <row r="95" spans="1:15" x14ac:dyDescent="0.3">
      <c r="A95" s="106"/>
      <c r="B95" s="3" t="s">
        <v>5</v>
      </c>
      <c r="C95" s="7">
        <f t="shared" ref="C95" si="327">D94</f>
        <v>0</v>
      </c>
      <c r="D95" s="106"/>
      <c r="E95" s="6"/>
      <c r="F95" s="6"/>
      <c r="G95" s="6"/>
      <c r="H95" s="6"/>
      <c r="I95" s="6"/>
      <c r="J95" s="6" t="e">
        <f t="shared" ref="J95" si="328">HLOOKUP(C95,$E$13:$I$113,71,TRUE)</f>
        <v>#N/A</v>
      </c>
      <c r="K95" s="3" t="e">
        <f t="shared" ref="K95" si="329">ROUND(J95/$H$10,2)</f>
        <v>#N/A</v>
      </c>
      <c r="L95" s="98"/>
      <c r="M95" s="95"/>
      <c r="N95" s="98"/>
      <c r="O95" s="95"/>
    </row>
    <row r="96" spans="1:15" x14ac:dyDescent="0.3">
      <c r="A96" s="106">
        <v>42</v>
      </c>
      <c r="B96" s="3" t="s">
        <v>4</v>
      </c>
      <c r="C96" s="7">
        <f t="shared" ref="C96" si="330">D96</f>
        <v>0</v>
      </c>
      <c r="D96" s="106"/>
      <c r="E96" s="6"/>
      <c r="F96" s="6"/>
      <c r="G96" s="6"/>
      <c r="H96" s="6"/>
      <c r="I96" s="6"/>
      <c r="J96" s="6" t="e">
        <f t="shared" ref="J96" si="331">HLOOKUP(C96,$E$13:$I$113,70,TRUE)</f>
        <v>#N/A</v>
      </c>
      <c r="K96" s="3" t="e">
        <f t="shared" ref="K96" si="332">ROUND(J96/$F$10,2)</f>
        <v>#N/A</v>
      </c>
      <c r="L96" s="97" t="e">
        <f t="shared" ref="L96" si="333">ROUND((K96+K97)/2,2)</f>
        <v>#N/A</v>
      </c>
      <c r="M96" s="94" t="e">
        <f t="shared" ref="M96" si="334">IF(L96&gt;=0.86,"Very Easy/ Revise",IF(L96&gt;=0.71,"Easy/ Retain",IF(L96&gt;=0.4,"Average/ Retain",IF(L96&gt;=0.15,"Difficult/ Retain",IF(L96&gt;=0,"Very Difficult/ Revise"," ")))))</f>
        <v>#N/A</v>
      </c>
      <c r="N96" s="97" t="e">
        <f t="shared" ref="N96" si="335">ROUND((K96-K97)/2,2)</f>
        <v>#N/A</v>
      </c>
      <c r="O96" s="94" t="e">
        <f t="shared" ref="O96" si="336">IF(N96&gt;=0.4,"Very Good Item",IF(N96&gt;=0.3,"Good Item",IF(N96&gt;=0.2,"Subject to Improvement",IF(N96&gt;=-1,"Revise/ Reject"," "))))</f>
        <v>#N/A</v>
      </c>
    </row>
    <row r="97" spans="1:15" x14ac:dyDescent="0.3">
      <c r="A97" s="106"/>
      <c r="B97" s="3" t="s">
        <v>5</v>
      </c>
      <c r="C97" s="7">
        <f t="shared" ref="C97" si="337">D96</f>
        <v>0</v>
      </c>
      <c r="D97" s="106"/>
      <c r="E97" s="6"/>
      <c r="F97" s="6"/>
      <c r="G97" s="6"/>
      <c r="H97" s="6"/>
      <c r="I97" s="6"/>
      <c r="J97" s="6" t="e">
        <f t="shared" ref="J97" si="338">HLOOKUP(C97,$E$13:$I$113,71,TRUE)</f>
        <v>#N/A</v>
      </c>
      <c r="K97" s="3" t="e">
        <f t="shared" ref="K97" si="339">ROUND(J97/$H$10,2)</f>
        <v>#N/A</v>
      </c>
      <c r="L97" s="98"/>
      <c r="M97" s="95"/>
      <c r="N97" s="98"/>
      <c r="O97" s="95"/>
    </row>
    <row r="98" spans="1:15" x14ac:dyDescent="0.3">
      <c r="A98" s="106">
        <v>43</v>
      </c>
      <c r="B98" s="3" t="s">
        <v>4</v>
      </c>
      <c r="C98" s="7">
        <f t="shared" ref="C98" si="340">D98</f>
        <v>0</v>
      </c>
      <c r="D98" s="106"/>
      <c r="E98" s="6"/>
      <c r="F98" s="6"/>
      <c r="G98" s="6"/>
      <c r="H98" s="6"/>
      <c r="I98" s="6"/>
      <c r="J98" s="6" t="e">
        <f t="shared" ref="J98" si="341">HLOOKUP(C98,$E$13:$I$113,70,TRUE)</f>
        <v>#N/A</v>
      </c>
      <c r="K98" s="3" t="e">
        <f t="shared" ref="K98" si="342">ROUND(J98/$F$10,2)</f>
        <v>#N/A</v>
      </c>
      <c r="L98" s="97" t="e">
        <f t="shared" ref="L98" si="343">ROUND((K98+K99)/2,2)</f>
        <v>#N/A</v>
      </c>
      <c r="M98" s="94" t="e">
        <f t="shared" ref="M98" si="344">IF(L98&gt;=0.86,"Very Easy/ Revise",IF(L98&gt;=0.71,"Easy/ Retain",IF(L98&gt;=0.4,"Average/ Retain",IF(L98&gt;=0.15,"Difficult/ Retain",IF(L98&gt;=0,"Very Difficult/ Revise"," ")))))</f>
        <v>#N/A</v>
      </c>
      <c r="N98" s="97" t="e">
        <f t="shared" ref="N98" si="345">ROUND((K98-K99)/2,2)</f>
        <v>#N/A</v>
      </c>
      <c r="O98" s="94" t="e">
        <f t="shared" ref="O98" si="346">IF(N98&gt;=0.4,"Very Good Item",IF(N98&gt;=0.3,"Good Item",IF(N98&gt;=0.2,"Subject to Improvement",IF(N98&gt;=-1,"Revise/ Reject"," "))))</f>
        <v>#N/A</v>
      </c>
    </row>
    <row r="99" spans="1:15" x14ac:dyDescent="0.3">
      <c r="A99" s="106"/>
      <c r="B99" s="3" t="s">
        <v>5</v>
      </c>
      <c r="C99" s="7">
        <f t="shared" ref="C99" si="347">D98</f>
        <v>0</v>
      </c>
      <c r="D99" s="106"/>
      <c r="E99" s="6"/>
      <c r="F99" s="6"/>
      <c r="G99" s="6"/>
      <c r="H99" s="6"/>
      <c r="I99" s="6"/>
      <c r="J99" s="6" t="e">
        <f t="shared" ref="J99" si="348">HLOOKUP(C99,$E$13:$I$113,71,TRUE)</f>
        <v>#N/A</v>
      </c>
      <c r="K99" s="3" t="e">
        <f t="shared" ref="K99" si="349">ROUND(J99/$H$10,2)</f>
        <v>#N/A</v>
      </c>
      <c r="L99" s="98"/>
      <c r="M99" s="95"/>
      <c r="N99" s="98"/>
      <c r="O99" s="95"/>
    </row>
    <row r="100" spans="1:15" x14ac:dyDescent="0.3">
      <c r="A100" s="106">
        <v>44</v>
      </c>
      <c r="B100" s="3" t="s">
        <v>4</v>
      </c>
      <c r="C100" s="7">
        <f t="shared" ref="C100" si="350">D100</f>
        <v>0</v>
      </c>
      <c r="D100" s="106"/>
      <c r="E100" s="6"/>
      <c r="F100" s="6"/>
      <c r="G100" s="6"/>
      <c r="H100" s="6"/>
      <c r="I100" s="6"/>
      <c r="J100" s="6" t="e">
        <f t="shared" ref="J100" si="351">HLOOKUP(C100,$E$13:$I$113,70,TRUE)</f>
        <v>#N/A</v>
      </c>
      <c r="K100" s="3" t="e">
        <f t="shared" ref="K100" si="352">ROUND(J100/$F$10,2)</f>
        <v>#N/A</v>
      </c>
      <c r="L100" s="97" t="e">
        <f t="shared" ref="L100" si="353">ROUND((K100+K101)/2,2)</f>
        <v>#N/A</v>
      </c>
      <c r="M100" s="94" t="e">
        <f t="shared" ref="M100" si="354">IF(L100&gt;=0.86,"Very Easy/ Revise",IF(L100&gt;=0.71,"Easy/ Retain",IF(L100&gt;=0.4,"Average/ Retain",IF(L100&gt;=0.15,"Difficult/ Retain",IF(L100&gt;=0,"Very Difficult/ Revise"," ")))))</f>
        <v>#N/A</v>
      </c>
      <c r="N100" s="97" t="e">
        <f t="shared" ref="N100" si="355">ROUND((K100-K101)/2,2)</f>
        <v>#N/A</v>
      </c>
      <c r="O100" s="94" t="e">
        <f t="shared" ref="O100" si="356">IF(N100&gt;=0.4,"Very Good Item",IF(N100&gt;=0.3,"Good Item",IF(N100&gt;=0.2,"Subject to Improvement",IF(N100&gt;=-1,"Revise/ Reject"," "))))</f>
        <v>#N/A</v>
      </c>
    </row>
    <row r="101" spans="1:15" x14ac:dyDescent="0.3">
      <c r="A101" s="106"/>
      <c r="B101" s="3" t="s">
        <v>5</v>
      </c>
      <c r="C101" s="7">
        <f t="shared" ref="C101" si="357">D100</f>
        <v>0</v>
      </c>
      <c r="D101" s="106"/>
      <c r="E101" s="6"/>
      <c r="F101" s="6"/>
      <c r="G101" s="6"/>
      <c r="H101" s="6"/>
      <c r="I101" s="6"/>
      <c r="J101" s="6" t="e">
        <f t="shared" ref="J101" si="358">HLOOKUP(C101,$E$13:$I$113,71,TRUE)</f>
        <v>#N/A</v>
      </c>
      <c r="K101" s="3" t="e">
        <f t="shared" ref="K101" si="359">ROUND(J101/$H$10,2)</f>
        <v>#N/A</v>
      </c>
      <c r="L101" s="98"/>
      <c r="M101" s="95"/>
      <c r="N101" s="98"/>
      <c r="O101" s="95"/>
    </row>
    <row r="102" spans="1:15" x14ac:dyDescent="0.3">
      <c r="A102" s="106">
        <v>45</v>
      </c>
      <c r="B102" s="3" t="s">
        <v>4</v>
      </c>
      <c r="C102" s="7">
        <f t="shared" ref="C102" si="360">D102</f>
        <v>0</v>
      </c>
      <c r="D102" s="106"/>
      <c r="E102" s="6"/>
      <c r="F102" s="6"/>
      <c r="G102" s="6"/>
      <c r="H102" s="6"/>
      <c r="I102" s="6"/>
      <c r="J102" s="6" t="e">
        <f t="shared" ref="J102" si="361">HLOOKUP(C102,$E$13:$I$113,70,TRUE)</f>
        <v>#N/A</v>
      </c>
      <c r="K102" s="3" t="e">
        <f t="shared" ref="K102" si="362">ROUND(J102/$F$10,2)</f>
        <v>#N/A</v>
      </c>
      <c r="L102" s="97" t="e">
        <f t="shared" ref="L102" si="363">ROUND((K102+K103)/2,2)</f>
        <v>#N/A</v>
      </c>
      <c r="M102" s="94" t="e">
        <f t="shared" ref="M102" si="364">IF(L102&gt;=0.86,"Very Easy/ Revise",IF(L102&gt;=0.71,"Easy/ Retain",IF(L102&gt;=0.4,"Average/ Retain",IF(L102&gt;=0.15,"Difficult/ Retain",IF(L102&gt;=0,"Very Difficult/ Revise"," ")))))</f>
        <v>#N/A</v>
      </c>
      <c r="N102" s="97" t="e">
        <f t="shared" ref="N102" si="365">ROUND((K102-K103)/2,2)</f>
        <v>#N/A</v>
      </c>
      <c r="O102" s="94" t="e">
        <f t="shared" ref="O102" si="366">IF(N102&gt;=0.4,"Very Good Item",IF(N102&gt;=0.3,"Good Item",IF(N102&gt;=0.2,"Subject to Improvement",IF(N102&gt;=-1,"Revise/ Reject"," "))))</f>
        <v>#N/A</v>
      </c>
    </row>
    <row r="103" spans="1:15" x14ac:dyDescent="0.3">
      <c r="A103" s="106"/>
      <c r="B103" s="3" t="s">
        <v>5</v>
      </c>
      <c r="C103" s="7">
        <f t="shared" ref="C103" si="367">D102</f>
        <v>0</v>
      </c>
      <c r="D103" s="106"/>
      <c r="E103" s="6"/>
      <c r="F103" s="6"/>
      <c r="G103" s="6"/>
      <c r="H103" s="6"/>
      <c r="I103" s="6"/>
      <c r="J103" s="6" t="e">
        <f t="shared" ref="J103" si="368">HLOOKUP(C103,$E$13:$I$113,71,TRUE)</f>
        <v>#N/A</v>
      </c>
      <c r="K103" s="3" t="e">
        <f t="shared" ref="K103" si="369">ROUND(J103/$H$10,2)</f>
        <v>#N/A</v>
      </c>
      <c r="L103" s="98"/>
      <c r="M103" s="95"/>
      <c r="N103" s="98"/>
      <c r="O103" s="95"/>
    </row>
    <row r="104" spans="1:15" x14ac:dyDescent="0.3">
      <c r="A104" s="106">
        <v>46</v>
      </c>
      <c r="B104" s="3" t="s">
        <v>4</v>
      </c>
      <c r="C104" s="7">
        <f t="shared" ref="C104" si="370">D104</f>
        <v>0</v>
      </c>
      <c r="D104" s="106"/>
      <c r="E104" s="6"/>
      <c r="F104" s="6"/>
      <c r="G104" s="6"/>
      <c r="H104" s="6"/>
      <c r="I104" s="6"/>
      <c r="J104" s="6" t="e">
        <f t="shared" ref="J104" si="371">HLOOKUP(C104,$E$13:$I$113,70,TRUE)</f>
        <v>#N/A</v>
      </c>
      <c r="K104" s="3" t="e">
        <f t="shared" ref="K104" si="372">ROUND(J104/$F$10,2)</f>
        <v>#N/A</v>
      </c>
      <c r="L104" s="97" t="e">
        <f t="shared" ref="L104" si="373">ROUND((K104+K105)/2,2)</f>
        <v>#N/A</v>
      </c>
      <c r="M104" s="94" t="e">
        <f t="shared" ref="M104" si="374">IF(L104&gt;=0.86,"Very Easy/ Revise",IF(L104&gt;=0.71,"Easy/ Retain",IF(L104&gt;=0.4,"Average/ Retain",IF(L104&gt;=0.15,"Difficult/ Retain",IF(L104&gt;=0,"Very Difficult/ Revise"," ")))))</f>
        <v>#N/A</v>
      </c>
      <c r="N104" s="97" t="e">
        <f t="shared" ref="N104" si="375">ROUND((K104-K105)/2,2)</f>
        <v>#N/A</v>
      </c>
      <c r="O104" s="94" t="e">
        <f t="shared" ref="O104" si="376">IF(N104&gt;=0.4,"Very Good Item",IF(N104&gt;=0.3,"Good Item",IF(N104&gt;=0.2,"Subject to Improvement",IF(N104&gt;=-1,"Revise/ Reject"," "))))</f>
        <v>#N/A</v>
      </c>
    </row>
    <row r="105" spans="1:15" x14ac:dyDescent="0.3">
      <c r="A105" s="106"/>
      <c r="B105" s="3" t="s">
        <v>5</v>
      </c>
      <c r="C105" s="7">
        <f t="shared" ref="C105" si="377">D104</f>
        <v>0</v>
      </c>
      <c r="D105" s="106"/>
      <c r="E105" s="6"/>
      <c r="F105" s="6"/>
      <c r="G105" s="6"/>
      <c r="H105" s="6"/>
      <c r="I105" s="6"/>
      <c r="J105" s="6" t="e">
        <f t="shared" ref="J105" si="378">HLOOKUP(C105,$E$13:$I$113,71,TRUE)</f>
        <v>#N/A</v>
      </c>
      <c r="K105" s="3" t="e">
        <f t="shared" ref="K105" si="379">ROUND(J105/$H$10,2)</f>
        <v>#N/A</v>
      </c>
      <c r="L105" s="98"/>
      <c r="M105" s="95"/>
      <c r="N105" s="98"/>
      <c r="O105" s="95"/>
    </row>
    <row r="106" spans="1:15" x14ac:dyDescent="0.3">
      <c r="A106" s="106">
        <v>47</v>
      </c>
      <c r="B106" s="3" t="s">
        <v>4</v>
      </c>
      <c r="C106" s="7">
        <f t="shared" ref="C106" si="380">D106</f>
        <v>0</v>
      </c>
      <c r="D106" s="106"/>
      <c r="E106" s="6"/>
      <c r="F106" s="6"/>
      <c r="G106" s="6"/>
      <c r="H106" s="6"/>
      <c r="I106" s="6"/>
      <c r="J106" s="6" t="e">
        <f t="shared" ref="J106" si="381">HLOOKUP(C106,$E$13:$I$113,70,TRUE)</f>
        <v>#N/A</v>
      </c>
      <c r="K106" s="3" t="e">
        <f t="shared" ref="K106" si="382">ROUND(J106/$F$10,2)</f>
        <v>#N/A</v>
      </c>
      <c r="L106" s="97" t="e">
        <f t="shared" ref="L106" si="383">ROUND((K106+K107)/2,2)</f>
        <v>#N/A</v>
      </c>
      <c r="M106" s="94" t="e">
        <f t="shared" ref="M106" si="384">IF(L106&gt;=0.86,"Very Easy/ Revise",IF(L106&gt;=0.71,"Easy/ Retain",IF(L106&gt;=0.4,"Average/ Retain",IF(L106&gt;=0.15,"Difficult/ Retain",IF(L106&gt;=0,"Very Difficult/ Revise"," ")))))</f>
        <v>#N/A</v>
      </c>
      <c r="N106" s="97" t="e">
        <f t="shared" ref="N106" si="385">ROUND((K106-K107)/2,2)</f>
        <v>#N/A</v>
      </c>
      <c r="O106" s="94" t="e">
        <f t="shared" ref="O106" si="386">IF(N106&gt;=0.4,"Very Good Item",IF(N106&gt;=0.3,"Good Item",IF(N106&gt;=0.2,"Subject to Improvement",IF(N106&gt;=-1,"Revise/ Reject"," "))))</f>
        <v>#N/A</v>
      </c>
    </row>
    <row r="107" spans="1:15" x14ac:dyDescent="0.3">
      <c r="A107" s="106"/>
      <c r="B107" s="3" t="s">
        <v>5</v>
      </c>
      <c r="C107" s="7">
        <f t="shared" ref="C107" si="387">D106</f>
        <v>0</v>
      </c>
      <c r="D107" s="106"/>
      <c r="E107" s="6"/>
      <c r="F107" s="6"/>
      <c r="G107" s="6"/>
      <c r="H107" s="6"/>
      <c r="I107" s="6"/>
      <c r="J107" s="6" t="e">
        <f t="shared" ref="J107" si="388">HLOOKUP(C107,$E$13:$I$113,71,TRUE)</f>
        <v>#N/A</v>
      </c>
      <c r="K107" s="3" t="e">
        <f t="shared" ref="K107" si="389">ROUND(J107/$H$10,2)</f>
        <v>#N/A</v>
      </c>
      <c r="L107" s="98"/>
      <c r="M107" s="95"/>
      <c r="N107" s="98"/>
      <c r="O107" s="95"/>
    </row>
    <row r="108" spans="1:15" x14ac:dyDescent="0.3">
      <c r="A108" s="106">
        <v>48</v>
      </c>
      <c r="B108" s="3" t="s">
        <v>4</v>
      </c>
      <c r="C108" s="7">
        <f t="shared" ref="C108" si="390">D108</f>
        <v>0</v>
      </c>
      <c r="D108" s="106"/>
      <c r="E108" s="6"/>
      <c r="F108" s="6"/>
      <c r="G108" s="6"/>
      <c r="H108" s="6"/>
      <c r="I108" s="6"/>
      <c r="J108" s="6" t="e">
        <f t="shared" ref="J108" si="391">HLOOKUP(C108,$E$13:$I$113,70,TRUE)</f>
        <v>#N/A</v>
      </c>
      <c r="K108" s="3" t="e">
        <f t="shared" ref="K108" si="392">ROUND(J108/$F$10,2)</f>
        <v>#N/A</v>
      </c>
      <c r="L108" s="97" t="e">
        <f t="shared" ref="L108" si="393">ROUND((K108+K109)/2,2)</f>
        <v>#N/A</v>
      </c>
      <c r="M108" s="94" t="e">
        <f t="shared" ref="M108" si="394">IF(L108&gt;=0.86,"Very Easy/ Revise",IF(L108&gt;=0.71,"Easy/ Retain",IF(L108&gt;=0.4,"Average/ Retain",IF(L108&gt;=0.15,"Difficult/ Retain",IF(L108&gt;=0,"Very Difficult/ Revise"," ")))))</f>
        <v>#N/A</v>
      </c>
      <c r="N108" s="97" t="e">
        <f t="shared" ref="N108" si="395">ROUND((K108-K109)/2,2)</f>
        <v>#N/A</v>
      </c>
      <c r="O108" s="94" t="e">
        <f t="shared" ref="O108" si="396">IF(N108&gt;=0.4,"Very Good Item",IF(N108&gt;=0.3,"Good Item",IF(N108&gt;=0.2,"Subject to Improvement",IF(N108&gt;=-1,"Revise/ Reject"," "))))</f>
        <v>#N/A</v>
      </c>
    </row>
    <row r="109" spans="1:15" x14ac:dyDescent="0.3">
      <c r="A109" s="106"/>
      <c r="B109" s="3" t="s">
        <v>5</v>
      </c>
      <c r="C109" s="7">
        <f t="shared" ref="C109" si="397">D108</f>
        <v>0</v>
      </c>
      <c r="D109" s="106"/>
      <c r="E109" s="6"/>
      <c r="F109" s="6"/>
      <c r="G109" s="6"/>
      <c r="H109" s="6"/>
      <c r="I109" s="6"/>
      <c r="J109" s="6" t="e">
        <f t="shared" ref="J109" si="398">HLOOKUP(C109,$E$13:$I$113,71,TRUE)</f>
        <v>#N/A</v>
      </c>
      <c r="K109" s="3" t="e">
        <f t="shared" ref="K109" si="399">ROUND(J109/$H$10,2)</f>
        <v>#N/A</v>
      </c>
      <c r="L109" s="98"/>
      <c r="M109" s="95"/>
      <c r="N109" s="98"/>
      <c r="O109" s="95"/>
    </row>
    <row r="110" spans="1:15" x14ac:dyDescent="0.3">
      <c r="A110" s="106">
        <v>49</v>
      </c>
      <c r="B110" s="3" t="s">
        <v>4</v>
      </c>
      <c r="C110" s="7">
        <f t="shared" ref="C110" si="400">D110</f>
        <v>0</v>
      </c>
      <c r="D110" s="106"/>
      <c r="E110" s="6"/>
      <c r="F110" s="6"/>
      <c r="G110" s="6"/>
      <c r="H110" s="6"/>
      <c r="I110" s="6"/>
      <c r="J110" s="6" t="e">
        <f t="shared" ref="J110" si="401">HLOOKUP(C110,$E$13:$I$113,70,TRUE)</f>
        <v>#N/A</v>
      </c>
      <c r="K110" s="3" t="e">
        <f t="shared" ref="K110" si="402">ROUND(J110/$F$10,2)</f>
        <v>#N/A</v>
      </c>
      <c r="L110" s="97" t="e">
        <f t="shared" ref="L110" si="403">ROUND((K110+K111)/2,2)</f>
        <v>#N/A</v>
      </c>
      <c r="M110" s="94" t="e">
        <f t="shared" ref="M110" si="404">IF(L110&gt;=0.86,"Very Easy/ Revise",IF(L110&gt;=0.71,"Easy/ Retain",IF(L110&gt;=0.4,"Average/ Retain",IF(L110&gt;=0.15,"Difficult/ Retain",IF(L110&gt;=0,"Very Difficult/ Revise"," ")))))</f>
        <v>#N/A</v>
      </c>
      <c r="N110" s="97" t="e">
        <f t="shared" ref="N110" si="405">ROUND((K110-K111)/2,2)</f>
        <v>#N/A</v>
      </c>
      <c r="O110" s="94" t="e">
        <f t="shared" ref="O110" si="406">IF(N110&gt;=0.4,"Very Good Item",IF(N110&gt;=0.3,"Good Item",IF(N110&gt;=0.2,"Subject to Improvement",IF(N110&gt;=-1,"Revise/ Reject"," "))))</f>
        <v>#N/A</v>
      </c>
    </row>
    <row r="111" spans="1:15" x14ac:dyDescent="0.3">
      <c r="A111" s="106"/>
      <c r="B111" s="3" t="s">
        <v>5</v>
      </c>
      <c r="C111" s="7">
        <f t="shared" ref="C111" si="407">D110</f>
        <v>0</v>
      </c>
      <c r="D111" s="106"/>
      <c r="E111" s="6"/>
      <c r="F111" s="6"/>
      <c r="G111" s="6"/>
      <c r="H111" s="6"/>
      <c r="I111" s="6"/>
      <c r="J111" s="6" t="e">
        <f t="shared" ref="J111" si="408">HLOOKUP(C111,$E$13:$I$113,71,TRUE)</f>
        <v>#N/A</v>
      </c>
      <c r="K111" s="3" t="e">
        <f t="shared" ref="K111" si="409">ROUND(J111/$H$10,2)</f>
        <v>#N/A</v>
      </c>
      <c r="L111" s="98"/>
      <c r="M111" s="95"/>
      <c r="N111" s="98"/>
      <c r="O111" s="95"/>
    </row>
    <row r="112" spans="1:15" x14ac:dyDescent="0.3">
      <c r="A112" s="106">
        <v>50</v>
      </c>
      <c r="B112" s="3" t="s">
        <v>4</v>
      </c>
      <c r="C112" s="7">
        <f t="shared" ref="C112" si="410">D112</f>
        <v>0</v>
      </c>
      <c r="D112" s="106"/>
      <c r="E112" s="6"/>
      <c r="F112" s="6"/>
      <c r="G112" s="6"/>
      <c r="H112" s="6"/>
      <c r="I112" s="6"/>
      <c r="J112" s="6" t="e">
        <f t="shared" ref="J112" si="411">HLOOKUP(C112,$E$13:$I$113,70,TRUE)</f>
        <v>#N/A</v>
      </c>
      <c r="K112" s="3" t="e">
        <f t="shared" ref="K112" si="412">ROUND(J112/$F$10,2)</f>
        <v>#N/A</v>
      </c>
      <c r="L112" s="97" t="e">
        <f t="shared" ref="L112" si="413">ROUND((K112+K113)/2,2)</f>
        <v>#N/A</v>
      </c>
      <c r="M112" s="94" t="e">
        <f t="shared" ref="M112" si="414">IF(L112&gt;=0.86,"Very Easy/ Revise",IF(L112&gt;=0.71,"Easy/ Retain",IF(L112&gt;=0.4,"Average/ Retain",IF(L112&gt;=0.15,"Difficult/ Retain",IF(L112&gt;=0,"Very Difficult/ Revise"," ")))))</f>
        <v>#N/A</v>
      </c>
      <c r="N112" s="97" t="e">
        <f t="shared" ref="N112" si="415">ROUND((K112-K113)/2,2)</f>
        <v>#N/A</v>
      </c>
      <c r="O112" s="94" t="e">
        <f t="shared" ref="O112" si="416">IF(N112&gt;=0.4,"Very Good Item",IF(N112&gt;=0.3,"Good Item",IF(N112&gt;=0.2,"Subject to Improvement",IF(N112&gt;=-1,"Revise/ Reject"," "))))</f>
        <v>#N/A</v>
      </c>
    </row>
    <row r="113" spans="1:15" x14ac:dyDescent="0.3">
      <c r="A113" s="106"/>
      <c r="B113" s="3" t="s">
        <v>5</v>
      </c>
      <c r="C113" s="7">
        <f t="shared" ref="C113" si="417">D112</f>
        <v>0</v>
      </c>
      <c r="D113" s="106"/>
      <c r="E113" s="6"/>
      <c r="F113" s="6"/>
      <c r="G113" s="6"/>
      <c r="H113" s="6"/>
      <c r="I113" s="6"/>
      <c r="J113" s="6" t="e">
        <f t="shared" ref="J113" si="418">HLOOKUP(C113,$E$13:$I$113,71,TRUE)</f>
        <v>#N/A</v>
      </c>
      <c r="K113" s="3" t="e">
        <f t="shared" ref="K113" si="419">ROUND(J113/$H$10,2)</f>
        <v>#N/A</v>
      </c>
      <c r="L113" s="98"/>
      <c r="M113" s="95"/>
      <c r="N113" s="98"/>
      <c r="O113" s="95"/>
    </row>
    <row r="116" spans="1:15" x14ac:dyDescent="0.3">
      <c r="A116" s="92"/>
      <c r="B116" s="92"/>
    </row>
    <row r="117" spans="1:15" x14ac:dyDescent="0.3">
      <c r="A117" s="1"/>
      <c r="N117" s="78"/>
      <c r="O117" s="78"/>
    </row>
    <row r="118" spans="1:15" x14ac:dyDescent="0.3">
      <c r="M118" s="2" t="s">
        <v>84</v>
      </c>
      <c r="N118" s="90" t="str">
        <f>INFO!C25</f>
        <v xml:space="preserve">Teacher </v>
      </c>
      <c r="O118" s="90"/>
    </row>
    <row r="119" spans="1:15" x14ac:dyDescent="0.3">
      <c r="N119" s="91" t="str">
        <f>INFO!C26</f>
        <v>Teacher I</v>
      </c>
      <c r="O119" s="91"/>
    </row>
    <row r="121" spans="1:15" x14ac:dyDescent="0.3">
      <c r="M121" s="2" t="s">
        <v>89</v>
      </c>
      <c r="N121" s="93">
        <f>INFO!C28</f>
        <v>0</v>
      </c>
      <c r="O121" s="93"/>
    </row>
    <row r="122" spans="1:15" x14ac:dyDescent="0.3">
      <c r="A122" s="79" t="s">
        <v>88</v>
      </c>
    </row>
    <row r="125" spans="1:15" x14ac:dyDescent="0.3">
      <c r="B125" s="90" t="str">
        <f>INFO!C22</f>
        <v>Dr. Efren s. Consemino</v>
      </c>
      <c r="C125" s="90"/>
      <c r="D125" s="90"/>
      <c r="E125" s="90"/>
      <c r="F125" s="90"/>
      <c r="G125" s="90"/>
      <c r="H125" s="90"/>
      <c r="I125" s="90"/>
      <c r="J125" s="90"/>
      <c r="K125" s="90"/>
      <c r="L125" s="90"/>
    </row>
    <row r="126" spans="1:15" x14ac:dyDescent="0.3">
      <c r="B126" s="91" t="str">
        <f>INFO!C23</f>
        <v>Principal II</v>
      </c>
      <c r="C126" s="91"/>
      <c r="D126" s="91"/>
      <c r="E126" s="91"/>
      <c r="F126" s="91"/>
      <c r="G126" s="91"/>
      <c r="H126" s="91"/>
      <c r="I126" s="91"/>
      <c r="J126" s="91"/>
      <c r="K126" s="91"/>
      <c r="L126" s="91"/>
    </row>
  </sheetData>
  <mergeCells count="324">
    <mergeCell ref="A1:O1"/>
    <mergeCell ref="A2:O2"/>
    <mergeCell ref="A3:O3"/>
    <mergeCell ref="A4:O4"/>
    <mergeCell ref="A5:O5"/>
    <mergeCell ref="A6:O6"/>
    <mergeCell ref="N12:N13"/>
    <mergeCell ref="O12:O13"/>
    <mergeCell ref="A14:A15"/>
    <mergeCell ref="D14:D15"/>
    <mergeCell ref="L14:L15"/>
    <mergeCell ref="M14:M15"/>
    <mergeCell ref="N14:N15"/>
    <mergeCell ref="O14:O15"/>
    <mergeCell ref="A7:O7"/>
    <mergeCell ref="A8:O8"/>
    <mergeCell ref="A10:D10"/>
    <mergeCell ref="A12:A13"/>
    <mergeCell ref="B12:B13"/>
    <mergeCell ref="C12:C13"/>
    <mergeCell ref="D12:D13"/>
    <mergeCell ref="E12:I12"/>
    <mergeCell ref="J12:L13"/>
    <mergeCell ref="M12:M13"/>
    <mergeCell ref="A18:A19"/>
    <mergeCell ref="D18:D19"/>
    <mergeCell ref="L18:L19"/>
    <mergeCell ref="M18:M19"/>
    <mergeCell ref="N18:N19"/>
    <mergeCell ref="O18:O19"/>
    <mergeCell ref="A16:A17"/>
    <mergeCell ref="D16:D17"/>
    <mergeCell ref="L16:L17"/>
    <mergeCell ref="M16:M17"/>
    <mergeCell ref="N16:N17"/>
    <mergeCell ref="O16:O17"/>
    <mergeCell ref="A22:A23"/>
    <mergeCell ref="D22:D23"/>
    <mergeCell ref="L22:L23"/>
    <mergeCell ref="M22:M23"/>
    <mergeCell ref="N22:N23"/>
    <mergeCell ref="O22:O23"/>
    <mergeCell ref="A20:A21"/>
    <mergeCell ref="D20:D21"/>
    <mergeCell ref="L20:L21"/>
    <mergeCell ref="M20:M21"/>
    <mergeCell ref="N20:N21"/>
    <mergeCell ref="O20:O21"/>
    <mergeCell ref="A26:A27"/>
    <mergeCell ref="D26:D27"/>
    <mergeCell ref="L26:L27"/>
    <mergeCell ref="M26:M27"/>
    <mergeCell ref="N26:N27"/>
    <mergeCell ref="O26:O27"/>
    <mergeCell ref="A24:A25"/>
    <mergeCell ref="D24:D25"/>
    <mergeCell ref="L24:L25"/>
    <mergeCell ref="M24:M25"/>
    <mergeCell ref="N24:N25"/>
    <mergeCell ref="O24:O25"/>
    <mergeCell ref="A30:A31"/>
    <mergeCell ref="D30:D31"/>
    <mergeCell ref="L30:L31"/>
    <mergeCell ref="M30:M31"/>
    <mergeCell ref="N30:N31"/>
    <mergeCell ref="O30:O31"/>
    <mergeCell ref="A28:A29"/>
    <mergeCell ref="D28:D29"/>
    <mergeCell ref="L28:L29"/>
    <mergeCell ref="M28:M29"/>
    <mergeCell ref="N28:N29"/>
    <mergeCell ref="O28:O29"/>
    <mergeCell ref="A34:A35"/>
    <mergeCell ref="D34:D35"/>
    <mergeCell ref="L34:L35"/>
    <mergeCell ref="M34:M35"/>
    <mergeCell ref="N34:N35"/>
    <mergeCell ref="O34:O35"/>
    <mergeCell ref="A32:A33"/>
    <mergeCell ref="D32:D33"/>
    <mergeCell ref="L32:L33"/>
    <mergeCell ref="M32:M33"/>
    <mergeCell ref="N32:N33"/>
    <mergeCell ref="O32:O33"/>
    <mergeCell ref="A38:A39"/>
    <mergeCell ref="D38:D39"/>
    <mergeCell ref="L38:L39"/>
    <mergeCell ref="M38:M39"/>
    <mergeCell ref="N38:N39"/>
    <mergeCell ref="O38:O39"/>
    <mergeCell ref="A36:A37"/>
    <mergeCell ref="D36:D37"/>
    <mergeCell ref="L36:L37"/>
    <mergeCell ref="M36:M37"/>
    <mergeCell ref="N36:N37"/>
    <mergeCell ref="O36:O37"/>
    <mergeCell ref="A42:A43"/>
    <mergeCell ref="D42:D43"/>
    <mergeCell ref="L42:L43"/>
    <mergeCell ref="M42:M43"/>
    <mergeCell ref="N42:N43"/>
    <mergeCell ref="O42:O43"/>
    <mergeCell ref="A40:A41"/>
    <mergeCell ref="D40:D41"/>
    <mergeCell ref="L40:L41"/>
    <mergeCell ref="M40:M41"/>
    <mergeCell ref="N40:N41"/>
    <mergeCell ref="O40:O41"/>
    <mergeCell ref="A46:A47"/>
    <mergeCell ref="D46:D47"/>
    <mergeCell ref="L46:L47"/>
    <mergeCell ref="M46:M47"/>
    <mergeCell ref="N46:N47"/>
    <mergeCell ref="O46:O47"/>
    <mergeCell ref="A44:A45"/>
    <mergeCell ref="D44:D45"/>
    <mergeCell ref="L44:L45"/>
    <mergeCell ref="M44:M45"/>
    <mergeCell ref="N44:N45"/>
    <mergeCell ref="O44:O45"/>
    <mergeCell ref="A50:A51"/>
    <mergeCell ref="D50:D51"/>
    <mergeCell ref="L50:L51"/>
    <mergeCell ref="M50:M51"/>
    <mergeCell ref="N50:N51"/>
    <mergeCell ref="O50:O51"/>
    <mergeCell ref="A48:A49"/>
    <mergeCell ref="D48:D49"/>
    <mergeCell ref="L48:L49"/>
    <mergeCell ref="M48:M49"/>
    <mergeCell ref="N48:N49"/>
    <mergeCell ref="O48:O49"/>
    <mergeCell ref="A54:A55"/>
    <mergeCell ref="D54:D55"/>
    <mergeCell ref="L54:L55"/>
    <mergeCell ref="M54:M55"/>
    <mergeCell ref="N54:N55"/>
    <mergeCell ref="O54:O55"/>
    <mergeCell ref="A52:A53"/>
    <mergeCell ref="D52:D53"/>
    <mergeCell ref="L52:L53"/>
    <mergeCell ref="M52:M53"/>
    <mergeCell ref="N52:N53"/>
    <mergeCell ref="O52:O53"/>
    <mergeCell ref="A58:A59"/>
    <mergeCell ref="D58:D59"/>
    <mergeCell ref="L58:L59"/>
    <mergeCell ref="M58:M59"/>
    <mergeCell ref="N58:N59"/>
    <mergeCell ref="O58:O59"/>
    <mergeCell ref="A56:A57"/>
    <mergeCell ref="D56:D57"/>
    <mergeCell ref="L56:L57"/>
    <mergeCell ref="M56:M57"/>
    <mergeCell ref="N56:N57"/>
    <mergeCell ref="O56:O57"/>
    <mergeCell ref="A62:A63"/>
    <mergeCell ref="D62:D63"/>
    <mergeCell ref="L62:L63"/>
    <mergeCell ref="M62:M63"/>
    <mergeCell ref="N62:N63"/>
    <mergeCell ref="O62:O63"/>
    <mergeCell ref="A60:A61"/>
    <mergeCell ref="D60:D61"/>
    <mergeCell ref="L60:L61"/>
    <mergeCell ref="M60:M61"/>
    <mergeCell ref="N60:N61"/>
    <mergeCell ref="O60:O61"/>
    <mergeCell ref="A66:A67"/>
    <mergeCell ref="D66:D67"/>
    <mergeCell ref="L66:L67"/>
    <mergeCell ref="M66:M67"/>
    <mergeCell ref="N66:N67"/>
    <mergeCell ref="O66:O67"/>
    <mergeCell ref="A64:A65"/>
    <mergeCell ref="D64:D65"/>
    <mergeCell ref="L64:L65"/>
    <mergeCell ref="M64:M65"/>
    <mergeCell ref="N64:N65"/>
    <mergeCell ref="O64:O65"/>
    <mergeCell ref="A70:A71"/>
    <mergeCell ref="D70:D71"/>
    <mergeCell ref="L70:L71"/>
    <mergeCell ref="M70:M71"/>
    <mergeCell ref="N70:N71"/>
    <mergeCell ref="O70:O71"/>
    <mergeCell ref="A68:A69"/>
    <mergeCell ref="D68:D69"/>
    <mergeCell ref="L68:L69"/>
    <mergeCell ref="M68:M69"/>
    <mergeCell ref="N68:N69"/>
    <mergeCell ref="O68:O69"/>
    <mergeCell ref="A74:A75"/>
    <mergeCell ref="D74:D75"/>
    <mergeCell ref="L74:L75"/>
    <mergeCell ref="M74:M75"/>
    <mergeCell ref="N74:N75"/>
    <mergeCell ref="O74:O75"/>
    <mergeCell ref="A72:A73"/>
    <mergeCell ref="D72:D73"/>
    <mergeCell ref="L72:L73"/>
    <mergeCell ref="M72:M73"/>
    <mergeCell ref="N72:N73"/>
    <mergeCell ref="O72:O73"/>
    <mergeCell ref="A78:A79"/>
    <mergeCell ref="D78:D79"/>
    <mergeCell ref="L78:L79"/>
    <mergeCell ref="M78:M79"/>
    <mergeCell ref="N78:N79"/>
    <mergeCell ref="O78:O79"/>
    <mergeCell ref="A76:A77"/>
    <mergeCell ref="D76:D77"/>
    <mergeCell ref="L76:L77"/>
    <mergeCell ref="M76:M77"/>
    <mergeCell ref="N76:N77"/>
    <mergeCell ref="O76:O77"/>
    <mergeCell ref="A82:A83"/>
    <mergeCell ref="D82:D83"/>
    <mergeCell ref="L82:L83"/>
    <mergeCell ref="M82:M83"/>
    <mergeCell ref="N82:N83"/>
    <mergeCell ref="O82:O83"/>
    <mergeCell ref="A80:A81"/>
    <mergeCell ref="D80:D81"/>
    <mergeCell ref="L80:L81"/>
    <mergeCell ref="M80:M81"/>
    <mergeCell ref="N80:N81"/>
    <mergeCell ref="O80:O81"/>
    <mergeCell ref="A86:A87"/>
    <mergeCell ref="D86:D87"/>
    <mergeCell ref="L86:L87"/>
    <mergeCell ref="M86:M87"/>
    <mergeCell ref="N86:N87"/>
    <mergeCell ref="O86:O87"/>
    <mergeCell ref="A84:A85"/>
    <mergeCell ref="D84:D85"/>
    <mergeCell ref="L84:L85"/>
    <mergeCell ref="M84:M85"/>
    <mergeCell ref="N84:N85"/>
    <mergeCell ref="O84:O85"/>
    <mergeCell ref="A90:A91"/>
    <mergeCell ref="D90:D91"/>
    <mergeCell ref="L90:L91"/>
    <mergeCell ref="M90:M91"/>
    <mergeCell ref="N90:N91"/>
    <mergeCell ref="O90:O91"/>
    <mergeCell ref="A88:A89"/>
    <mergeCell ref="D88:D89"/>
    <mergeCell ref="L88:L89"/>
    <mergeCell ref="M88:M89"/>
    <mergeCell ref="N88:N89"/>
    <mergeCell ref="O88:O89"/>
    <mergeCell ref="A94:A95"/>
    <mergeCell ref="D94:D95"/>
    <mergeCell ref="L94:L95"/>
    <mergeCell ref="M94:M95"/>
    <mergeCell ref="N94:N95"/>
    <mergeCell ref="O94:O95"/>
    <mergeCell ref="A92:A93"/>
    <mergeCell ref="D92:D93"/>
    <mergeCell ref="L92:L93"/>
    <mergeCell ref="M92:M93"/>
    <mergeCell ref="N92:N93"/>
    <mergeCell ref="O92:O93"/>
    <mergeCell ref="A98:A99"/>
    <mergeCell ref="D98:D99"/>
    <mergeCell ref="L98:L99"/>
    <mergeCell ref="M98:M99"/>
    <mergeCell ref="N98:N99"/>
    <mergeCell ref="O98:O99"/>
    <mergeCell ref="A96:A97"/>
    <mergeCell ref="D96:D97"/>
    <mergeCell ref="L96:L97"/>
    <mergeCell ref="M96:M97"/>
    <mergeCell ref="N96:N97"/>
    <mergeCell ref="O96:O97"/>
    <mergeCell ref="A102:A103"/>
    <mergeCell ref="D102:D103"/>
    <mergeCell ref="L102:L103"/>
    <mergeCell ref="M102:M103"/>
    <mergeCell ref="N102:N103"/>
    <mergeCell ref="O102:O103"/>
    <mergeCell ref="A100:A101"/>
    <mergeCell ref="D100:D101"/>
    <mergeCell ref="L100:L101"/>
    <mergeCell ref="M100:M101"/>
    <mergeCell ref="N100:N101"/>
    <mergeCell ref="O100:O101"/>
    <mergeCell ref="A106:A107"/>
    <mergeCell ref="D106:D107"/>
    <mergeCell ref="L106:L107"/>
    <mergeCell ref="M106:M107"/>
    <mergeCell ref="N106:N107"/>
    <mergeCell ref="O106:O107"/>
    <mergeCell ref="A104:A105"/>
    <mergeCell ref="D104:D105"/>
    <mergeCell ref="L104:L105"/>
    <mergeCell ref="M104:M105"/>
    <mergeCell ref="N104:N105"/>
    <mergeCell ref="O104:O105"/>
    <mergeCell ref="A110:A111"/>
    <mergeCell ref="D110:D111"/>
    <mergeCell ref="L110:L111"/>
    <mergeCell ref="M110:M111"/>
    <mergeCell ref="N110:N111"/>
    <mergeCell ref="O110:O111"/>
    <mergeCell ref="A108:A109"/>
    <mergeCell ref="D108:D109"/>
    <mergeCell ref="L108:L109"/>
    <mergeCell ref="M108:M109"/>
    <mergeCell ref="N108:N109"/>
    <mergeCell ref="O108:O109"/>
    <mergeCell ref="A116:B116"/>
    <mergeCell ref="N118:O118"/>
    <mergeCell ref="N119:O119"/>
    <mergeCell ref="N121:O121"/>
    <mergeCell ref="B125:L125"/>
    <mergeCell ref="B126:L126"/>
    <mergeCell ref="A112:A113"/>
    <mergeCell ref="D112:D113"/>
    <mergeCell ref="L112:L113"/>
    <mergeCell ref="M112:M113"/>
    <mergeCell ref="N112:N113"/>
    <mergeCell ref="O112:O113"/>
  </mergeCells>
  <dataValidations count="1">
    <dataValidation type="list" allowBlank="1" showInputMessage="1" showErrorMessage="1" sqref="D14:D113">
      <formula1>$Y$14:$Y$18</formula1>
    </dataValidation>
  </dataValidations>
  <printOptions horizontalCentered="1"/>
  <pageMargins left="0.24" right="0.21" top="0.23" bottom="1.25" header="0.3" footer="0.3"/>
  <pageSetup paperSize="5" scale="85" orientation="portrait" horizontalDpi="4294967293" verticalDpi="300" r:id="rId1"/>
  <rowBreaks count="1" manualBreakCount="1">
    <brk id="7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view="pageBreakPreview" zoomScaleNormal="115" zoomScaleSheetLayoutView="100" workbookViewId="0"/>
  </sheetViews>
  <sheetFormatPr defaultColWidth="9.109375" defaultRowHeight="14.4" x14ac:dyDescent="0.3"/>
  <cols>
    <col min="1" max="1" width="12.6640625" style="20" customWidth="1"/>
    <col min="2" max="4" width="12.6640625" style="16" customWidth="1"/>
    <col min="5" max="5" width="1" style="47" customWidth="1"/>
    <col min="6" max="9" width="12.6640625" style="20" customWidth="1"/>
    <col min="10" max="16384" width="9.109375" style="20"/>
  </cols>
  <sheetData>
    <row r="1" spans="1:9" ht="15" x14ac:dyDescent="0.25">
      <c r="A1" s="23" t="s">
        <v>26</v>
      </c>
      <c r="B1" s="24"/>
      <c r="C1" s="25" t="s">
        <v>25</v>
      </c>
      <c r="D1" s="32"/>
      <c r="E1" s="38"/>
      <c r="F1" s="23" t="s">
        <v>26</v>
      </c>
      <c r="G1" s="24"/>
      <c r="H1" s="25" t="s">
        <v>25</v>
      </c>
      <c r="I1" s="32"/>
    </row>
    <row r="2" spans="1:9" ht="15" x14ac:dyDescent="0.25">
      <c r="A2" s="26" t="s">
        <v>20</v>
      </c>
      <c r="B2" s="15"/>
      <c r="C2" s="18" t="s">
        <v>21</v>
      </c>
      <c r="D2" s="33"/>
      <c r="E2" s="38"/>
      <c r="F2" s="26" t="s">
        <v>20</v>
      </c>
      <c r="G2" s="15"/>
      <c r="H2" s="18" t="s">
        <v>21</v>
      </c>
      <c r="I2" s="33"/>
    </row>
    <row r="3" spans="1:9" ht="15" x14ac:dyDescent="0.25">
      <c r="A3" s="107" t="s">
        <v>17</v>
      </c>
      <c r="B3" s="108"/>
      <c r="C3" s="108"/>
      <c r="D3" s="109"/>
      <c r="E3" s="40"/>
      <c r="F3" s="107" t="s">
        <v>17</v>
      </c>
      <c r="G3" s="108"/>
      <c r="H3" s="108"/>
      <c r="I3" s="109"/>
    </row>
    <row r="4" spans="1:9" x14ac:dyDescent="0.3">
      <c r="A4" s="114" t="s">
        <v>22</v>
      </c>
      <c r="B4" s="115"/>
      <c r="C4" s="115"/>
      <c r="D4" s="116"/>
      <c r="E4" s="41"/>
      <c r="F4" s="114" t="s">
        <v>22</v>
      </c>
      <c r="G4" s="115"/>
      <c r="H4" s="115"/>
      <c r="I4" s="116"/>
    </row>
    <row r="5" spans="1:9" x14ac:dyDescent="0.3">
      <c r="A5" s="114"/>
      <c r="B5" s="115"/>
      <c r="C5" s="115"/>
      <c r="D5" s="116"/>
      <c r="E5" s="41"/>
      <c r="F5" s="114"/>
      <c r="G5" s="115"/>
      <c r="H5" s="115"/>
      <c r="I5" s="116"/>
    </row>
    <row r="6" spans="1:9" ht="15" x14ac:dyDescent="0.25">
      <c r="A6" s="30" t="s">
        <v>31</v>
      </c>
      <c r="B6" s="27" t="s">
        <v>32</v>
      </c>
      <c r="C6" s="27" t="s">
        <v>33</v>
      </c>
      <c r="D6" s="28" t="s">
        <v>34</v>
      </c>
      <c r="E6" s="42"/>
      <c r="F6" s="30" t="s">
        <v>31</v>
      </c>
      <c r="G6" s="27" t="s">
        <v>32</v>
      </c>
      <c r="H6" s="27" t="s">
        <v>33</v>
      </c>
      <c r="I6" s="28" t="s">
        <v>34</v>
      </c>
    </row>
    <row r="7" spans="1:9" ht="15" x14ac:dyDescent="0.25">
      <c r="A7" s="107" t="s">
        <v>18</v>
      </c>
      <c r="B7" s="108"/>
      <c r="C7" s="108"/>
      <c r="D7" s="109"/>
      <c r="E7" s="40"/>
      <c r="F7" s="107" t="s">
        <v>18</v>
      </c>
      <c r="G7" s="108"/>
      <c r="H7" s="108"/>
      <c r="I7" s="109"/>
    </row>
    <row r="8" spans="1:9" s="12" customFormat="1" ht="15" customHeight="1" x14ac:dyDescent="0.25">
      <c r="A8" s="19"/>
      <c r="B8" s="22" t="s">
        <v>28</v>
      </c>
      <c r="C8" s="22" t="s">
        <v>29</v>
      </c>
      <c r="D8" s="37" t="s">
        <v>30</v>
      </c>
      <c r="E8" s="43"/>
      <c r="F8" s="19"/>
      <c r="G8" s="22" t="s">
        <v>28</v>
      </c>
      <c r="H8" s="22" t="s">
        <v>29</v>
      </c>
      <c r="I8" s="37" t="s">
        <v>30</v>
      </c>
    </row>
    <row r="9" spans="1:9" ht="15" x14ac:dyDescent="0.25">
      <c r="A9" s="21" t="s">
        <v>8</v>
      </c>
      <c r="B9" s="17"/>
      <c r="C9" s="17"/>
      <c r="D9" s="29"/>
      <c r="E9" s="44"/>
      <c r="F9" s="21" t="s">
        <v>8</v>
      </c>
      <c r="G9" s="17"/>
      <c r="H9" s="17"/>
      <c r="I9" s="29"/>
    </row>
    <row r="10" spans="1:9" ht="15" x14ac:dyDescent="0.25">
      <c r="A10" s="21" t="s">
        <v>9</v>
      </c>
      <c r="B10" s="17"/>
      <c r="C10" s="17"/>
      <c r="D10" s="29"/>
      <c r="E10" s="44"/>
      <c r="F10" s="21" t="s">
        <v>9</v>
      </c>
      <c r="G10" s="17"/>
      <c r="H10" s="17"/>
      <c r="I10" s="29"/>
    </row>
    <row r="11" spans="1:9" ht="15" x14ac:dyDescent="0.25">
      <c r="A11" s="21" t="s">
        <v>10</v>
      </c>
      <c r="B11" s="17"/>
      <c r="C11" s="17"/>
      <c r="D11" s="29"/>
      <c r="E11" s="44"/>
      <c r="F11" s="21" t="s">
        <v>10</v>
      </c>
      <c r="G11" s="17"/>
      <c r="H11" s="17"/>
      <c r="I11" s="29"/>
    </row>
    <row r="12" spans="1:9" ht="15" x14ac:dyDescent="0.25">
      <c r="A12" s="21" t="s">
        <v>11</v>
      </c>
      <c r="B12" s="17"/>
      <c r="C12" s="17"/>
      <c r="D12" s="29"/>
      <c r="E12" s="44"/>
      <c r="F12" s="21" t="s">
        <v>11</v>
      </c>
      <c r="G12" s="17"/>
      <c r="H12" s="17"/>
      <c r="I12" s="29"/>
    </row>
    <row r="13" spans="1:9" ht="15" x14ac:dyDescent="0.25">
      <c r="A13" s="21" t="s">
        <v>19</v>
      </c>
      <c r="B13" s="17"/>
      <c r="C13" s="17"/>
      <c r="D13" s="17"/>
      <c r="E13" s="45"/>
      <c r="F13" s="21" t="s">
        <v>19</v>
      </c>
      <c r="G13" s="17"/>
      <c r="H13" s="17"/>
      <c r="I13" s="17"/>
    </row>
    <row r="14" spans="1:9" ht="15" customHeight="1" x14ac:dyDescent="0.25">
      <c r="A14" s="110" t="s">
        <v>23</v>
      </c>
      <c r="B14" s="111"/>
      <c r="C14" s="34"/>
      <c r="D14" s="36"/>
      <c r="E14" s="46"/>
      <c r="F14" s="110" t="s">
        <v>23</v>
      </c>
      <c r="G14" s="111"/>
      <c r="H14" s="34"/>
      <c r="I14" s="36"/>
    </row>
    <row r="15" spans="1:9" ht="15" customHeight="1" x14ac:dyDescent="0.25">
      <c r="A15" s="112" t="s">
        <v>24</v>
      </c>
      <c r="B15" s="113"/>
      <c r="C15" s="35"/>
      <c r="D15" s="31"/>
      <c r="F15" s="112" t="s">
        <v>24</v>
      </c>
      <c r="G15" s="113"/>
      <c r="H15" s="35"/>
      <c r="I15" s="31"/>
    </row>
    <row r="16" spans="1:9" ht="15" x14ac:dyDescent="0.25">
      <c r="A16" s="18"/>
      <c r="B16" s="15"/>
      <c r="C16" s="15"/>
      <c r="D16" s="15"/>
      <c r="E16" s="39"/>
    </row>
    <row r="17" spans="1:9" ht="15" x14ac:dyDescent="0.25">
      <c r="A17" s="23" t="s">
        <v>26</v>
      </c>
      <c r="B17" s="24"/>
      <c r="C17" s="25" t="s">
        <v>25</v>
      </c>
      <c r="D17" s="32"/>
      <c r="E17" s="38"/>
      <c r="F17" s="23" t="s">
        <v>26</v>
      </c>
      <c r="G17" s="24"/>
      <c r="H17" s="25" t="s">
        <v>25</v>
      </c>
      <c r="I17" s="32"/>
    </row>
    <row r="18" spans="1:9" ht="15" x14ac:dyDescent="0.25">
      <c r="A18" s="26" t="s">
        <v>20</v>
      </c>
      <c r="B18" s="15"/>
      <c r="C18" s="18" t="s">
        <v>21</v>
      </c>
      <c r="D18" s="33"/>
      <c r="E18" s="38"/>
      <c r="F18" s="26" t="s">
        <v>20</v>
      </c>
      <c r="G18" s="15"/>
      <c r="H18" s="18" t="s">
        <v>21</v>
      </c>
      <c r="I18" s="33"/>
    </row>
    <row r="19" spans="1:9" ht="15" x14ac:dyDescent="0.25">
      <c r="A19" s="107" t="s">
        <v>17</v>
      </c>
      <c r="B19" s="108"/>
      <c r="C19" s="108"/>
      <c r="D19" s="109"/>
      <c r="E19" s="40"/>
      <c r="F19" s="107" t="s">
        <v>17</v>
      </c>
      <c r="G19" s="108"/>
      <c r="H19" s="108"/>
      <c r="I19" s="109"/>
    </row>
    <row r="20" spans="1:9" x14ac:dyDescent="0.3">
      <c r="A20" s="114" t="s">
        <v>22</v>
      </c>
      <c r="B20" s="115"/>
      <c r="C20" s="115"/>
      <c r="D20" s="116"/>
      <c r="E20" s="41"/>
      <c r="F20" s="114" t="s">
        <v>22</v>
      </c>
      <c r="G20" s="115"/>
      <c r="H20" s="115"/>
      <c r="I20" s="116"/>
    </row>
    <row r="21" spans="1:9" x14ac:dyDescent="0.3">
      <c r="A21" s="114"/>
      <c r="B21" s="115"/>
      <c r="C21" s="115"/>
      <c r="D21" s="116"/>
      <c r="E21" s="41"/>
      <c r="F21" s="114"/>
      <c r="G21" s="115"/>
      <c r="H21" s="115"/>
      <c r="I21" s="116"/>
    </row>
    <row r="22" spans="1:9" ht="15" x14ac:dyDescent="0.25">
      <c r="A22" s="30" t="s">
        <v>31</v>
      </c>
      <c r="B22" s="27" t="s">
        <v>32</v>
      </c>
      <c r="C22" s="27" t="s">
        <v>33</v>
      </c>
      <c r="D22" s="28" t="s">
        <v>34</v>
      </c>
      <c r="E22" s="42"/>
      <c r="F22" s="30" t="s">
        <v>31</v>
      </c>
      <c r="G22" s="27" t="s">
        <v>32</v>
      </c>
      <c r="H22" s="27" t="s">
        <v>33</v>
      </c>
      <c r="I22" s="28" t="s">
        <v>34</v>
      </c>
    </row>
    <row r="23" spans="1:9" ht="15" x14ac:dyDescent="0.25">
      <c r="A23" s="107" t="s">
        <v>18</v>
      </c>
      <c r="B23" s="108"/>
      <c r="C23" s="108"/>
      <c r="D23" s="109"/>
      <c r="E23" s="40"/>
      <c r="F23" s="107" t="s">
        <v>18</v>
      </c>
      <c r="G23" s="108"/>
      <c r="H23" s="108"/>
      <c r="I23" s="109"/>
    </row>
    <row r="24" spans="1:9" x14ac:dyDescent="0.3">
      <c r="A24" s="19"/>
      <c r="B24" s="22" t="s">
        <v>28</v>
      </c>
      <c r="C24" s="22" t="s">
        <v>29</v>
      </c>
      <c r="D24" s="37" t="s">
        <v>30</v>
      </c>
      <c r="E24" s="43"/>
      <c r="F24" s="19"/>
      <c r="G24" s="22" t="s">
        <v>28</v>
      </c>
      <c r="H24" s="22" t="s">
        <v>29</v>
      </c>
      <c r="I24" s="37" t="s">
        <v>30</v>
      </c>
    </row>
    <row r="25" spans="1:9" x14ac:dyDescent="0.3">
      <c r="A25" s="21" t="s">
        <v>8</v>
      </c>
      <c r="B25" s="17"/>
      <c r="C25" s="17"/>
      <c r="D25" s="29"/>
      <c r="E25" s="44"/>
      <c r="F25" s="21" t="s">
        <v>8</v>
      </c>
      <c r="G25" s="17"/>
      <c r="H25" s="17"/>
      <c r="I25" s="29"/>
    </row>
    <row r="26" spans="1:9" x14ac:dyDescent="0.3">
      <c r="A26" s="21" t="s">
        <v>9</v>
      </c>
      <c r="B26" s="17"/>
      <c r="C26" s="17"/>
      <c r="D26" s="29"/>
      <c r="E26" s="44"/>
      <c r="F26" s="21" t="s">
        <v>9</v>
      </c>
      <c r="G26" s="17"/>
      <c r="H26" s="17"/>
      <c r="I26" s="29"/>
    </row>
    <row r="27" spans="1:9" x14ac:dyDescent="0.3">
      <c r="A27" s="21" t="s">
        <v>10</v>
      </c>
      <c r="B27" s="17"/>
      <c r="C27" s="17"/>
      <c r="D27" s="29"/>
      <c r="E27" s="44"/>
      <c r="F27" s="21" t="s">
        <v>10</v>
      </c>
      <c r="G27" s="17"/>
      <c r="H27" s="17"/>
      <c r="I27" s="29"/>
    </row>
    <row r="28" spans="1:9" x14ac:dyDescent="0.3">
      <c r="A28" s="21" t="s">
        <v>11</v>
      </c>
      <c r="B28" s="17"/>
      <c r="C28" s="17"/>
      <c r="D28" s="29"/>
      <c r="E28" s="44"/>
      <c r="F28" s="21" t="s">
        <v>11</v>
      </c>
      <c r="G28" s="17"/>
      <c r="H28" s="17"/>
      <c r="I28" s="29"/>
    </row>
    <row r="29" spans="1:9" x14ac:dyDescent="0.3">
      <c r="A29" s="21" t="s">
        <v>19</v>
      </c>
      <c r="B29" s="17"/>
      <c r="C29" s="17"/>
      <c r="D29" s="17"/>
      <c r="E29" s="45"/>
      <c r="F29" s="21" t="s">
        <v>19</v>
      </c>
      <c r="G29" s="17"/>
      <c r="H29" s="17"/>
      <c r="I29" s="17"/>
    </row>
    <row r="30" spans="1:9" x14ac:dyDescent="0.3">
      <c r="A30" s="110" t="s">
        <v>23</v>
      </c>
      <c r="B30" s="111"/>
      <c r="C30" s="34"/>
      <c r="D30" s="36"/>
      <c r="E30" s="46"/>
      <c r="F30" s="110" t="s">
        <v>23</v>
      </c>
      <c r="G30" s="111"/>
      <c r="H30" s="34"/>
      <c r="I30" s="36"/>
    </row>
    <row r="31" spans="1:9" x14ac:dyDescent="0.3">
      <c r="A31" s="112" t="s">
        <v>24</v>
      </c>
      <c r="B31" s="113"/>
      <c r="C31" s="35"/>
      <c r="D31" s="31"/>
      <c r="F31" s="112" t="s">
        <v>24</v>
      </c>
      <c r="G31" s="113"/>
      <c r="H31" s="35"/>
      <c r="I31" s="31"/>
    </row>
    <row r="33" spans="1:9" x14ac:dyDescent="0.3">
      <c r="A33" s="23" t="s">
        <v>26</v>
      </c>
      <c r="B33" s="24"/>
      <c r="C33" s="25" t="s">
        <v>25</v>
      </c>
      <c r="D33" s="32"/>
      <c r="E33" s="38"/>
      <c r="F33" s="23" t="s">
        <v>26</v>
      </c>
      <c r="G33" s="24"/>
      <c r="H33" s="25" t="s">
        <v>25</v>
      </c>
      <c r="I33" s="32"/>
    </row>
    <row r="34" spans="1:9" x14ac:dyDescent="0.3">
      <c r="A34" s="26" t="s">
        <v>20</v>
      </c>
      <c r="B34" s="15"/>
      <c r="C34" s="18" t="s">
        <v>21</v>
      </c>
      <c r="D34" s="33"/>
      <c r="E34" s="38"/>
      <c r="F34" s="26" t="s">
        <v>20</v>
      </c>
      <c r="G34" s="15"/>
      <c r="H34" s="18" t="s">
        <v>21</v>
      </c>
      <c r="I34" s="33"/>
    </row>
    <row r="35" spans="1:9" x14ac:dyDescent="0.3">
      <c r="A35" s="107" t="s">
        <v>17</v>
      </c>
      <c r="B35" s="108"/>
      <c r="C35" s="108"/>
      <c r="D35" s="109"/>
      <c r="E35" s="40"/>
      <c r="F35" s="107" t="s">
        <v>17</v>
      </c>
      <c r="G35" s="108"/>
      <c r="H35" s="108"/>
      <c r="I35" s="109"/>
    </row>
    <row r="36" spans="1:9" x14ac:dyDescent="0.3">
      <c r="A36" s="114" t="s">
        <v>22</v>
      </c>
      <c r="B36" s="115"/>
      <c r="C36" s="115"/>
      <c r="D36" s="116"/>
      <c r="E36" s="41"/>
      <c r="F36" s="114" t="s">
        <v>22</v>
      </c>
      <c r="G36" s="115"/>
      <c r="H36" s="115"/>
      <c r="I36" s="116"/>
    </row>
    <row r="37" spans="1:9" x14ac:dyDescent="0.3">
      <c r="A37" s="114"/>
      <c r="B37" s="115"/>
      <c r="C37" s="115"/>
      <c r="D37" s="116"/>
      <c r="E37" s="41"/>
      <c r="F37" s="114"/>
      <c r="G37" s="115"/>
      <c r="H37" s="115"/>
      <c r="I37" s="116"/>
    </row>
    <row r="38" spans="1:9" x14ac:dyDescent="0.3">
      <c r="A38" s="30" t="s">
        <v>31</v>
      </c>
      <c r="B38" s="27" t="s">
        <v>32</v>
      </c>
      <c r="C38" s="27" t="s">
        <v>33</v>
      </c>
      <c r="D38" s="28" t="s">
        <v>34</v>
      </c>
      <c r="E38" s="42"/>
      <c r="F38" s="30" t="s">
        <v>31</v>
      </c>
      <c r="G38" s="27" t="s">
        <v>32</v>
      </c>
      <c r="H38" s="27" t="s">
        <v>33</v>
      </c>
      <c r="I38" s="28" t="s">
        <v>34</v>
      </c>
    </row>
    <row r="39" spans="1:9" x14ac:dyDescent="0.3">
      <c r="A39" s="107" t="s">
        <v>18</v>
      </c>
      <c r="B39" s="108"/>
      <c r="C39" s="108"/>
      <c r="D39" s="109"/>
      <c r="E39" s="40"/>
      <c r="F39" s="107" t="s">
        <v>18</v>
      </c>
      <c r="G39" s="108"/>
      <c r="H39" s="108"/>
      <c r="I39" s="109"/>
    </row>
    <row r="40" spans="1:9" x14ac:dyDescent="0.3">
      <c r="A40" s="19"/>
      <c r="B40" s="22" t="s">
        <v>28</v>
      </c>
      <c r="C40" s="22" t="s">
        <v>29</v>
      </c>
      <c r="D40" s="37" t="s">
        <v>30</v>
      </c>
      <c r="E40" s="43"/>
      <c r="F40" s="19"/>
      <c r="G40" s="22" t="s">
        <v>28</v>
      </c>
      <c r="H40" s="22" t="s">
        <v>29</v>
      </c>
      <c r="I40" s="37" t="s">
        <v>30</v>
      </c>
    </row>
    <row r="41" spans="1:9" x14ac:dyDescent="0.3">
      <c r="A41" s="21" t="s">
        <v>8</v>
      </c>
      <c r="B41" s="17"/>
      <c r="C41" s="17"/>
      <c r="D41" s="29"/>
      <c r="E41" s="44"/>
      <c r="F41" s="21" t="s">
        <v>8</v>
      </c>
      <c r="G41" s="17"/>
      <c r="H41" s="17"/>
      <c r="I41" s="29"/>
    </row>
    <row r="42" spans="1:9" x14ac:dyDescent="0.3">
      <c r="A42" s="21" t="s">
        <v>9</v>
      </c>
      <c r="B42" s="17"/>
      <c r="C42" s="17"/>
      <c r="D42" s="29"/>
      <c r="E42" s="44"/>
      <c r="F42" s="21" t="s">
        <v>9</v>
      </c>
      <c r="G42" s="17"/>
      <c r="H42" s="17"/>
      <c r="I42" s="29"/>
    </row>
    <row r="43" spans="1:9" x14ac:dyDescent="0.3">
      <c r="A43" s="21" t="s">
        <v>10</v>
      </c>
      <c r="B43" s="17"/>
      <c r="C43" s="17"/>
      <c r="D43" s="29"/>
      <c r="E43" s="44"/>
      <c r="F43" s="21" t="s">
        <v>10</v>
      </c>
      <c r="G43" s="17"/>
      <c r="H43" s="17"/>
      <c r="I43" s="29"/>
    </row>
    <row r="44" spans="1:9" x14ac:dyDescent="0.3">
      <c r="A44" s="21" t="s">
        <v>11</v>
      </c>
      <c r="B44" s="17"/>
      <c r="C44" s="17"/>
      <c r="D44" s="29"/>
      <c r="E44" s="44"/>
      <c r="F44" s="21" t="s">
        <v>11</v>
      </c>
      <c r="G44" s="17"/>
      <c r="H44" s="17"/>
      <c r="I44" s="29"/>
    </row>
    <row r="45" spans="1:9" x14ac:dyDescent="0.3">
      <c r="A45" s="21" t="s">
        <v>19</v>
      </c>
      <c r="B45" s="17"/>
      <c r="C45" s="17"/>
      <c r="D45" s="17"/>
      <c r="E45" s="45"/>
      <c r="F45" s="21" t="s">
        <v>19</v>
      </c>
      <c r="G45" s="17"/>
      <c r="H45" s="17"/>
      <c r="I45" s="17"/>
    </row>
    <row r="46" spans="1:9" x14ac:dyDescent="0.3">
      <c r="A46" s="110" t="s">
        <v>23</v>
      </c>
      <c r="B46" s="111"/>
      <c r="C46" s="34"/>
      <c r="D46" s="36"/>
      <c r="E46" s="46"/>
      <c r="F46" s="110" t="s">
        <v>23</v>
      </c>
      <c r="G46" s="111"/>
      <c r="H46" s="34"/>
      <c r="I46" s="36"/>
    </row>
    <row r="47" spans="1:9" x14ac:dyDescent="0.3">
      <c r="A47" s="112" t="s">
        <v>24</v>
      </c>
      <c r="B47" s="113"/>
      <c r="C47" s="35"/>
      <c r="D47" s="31"/>
      <c r="F47" s="112" t="s">
        <v>24</v>
      </c>
      <c r="G47" s="113"/>
      <c r="H47" s="35"/>
      <c r="I47" s="31"/>
    </row>
    <row r="49" spans="1:9" x14ac:dyDescent="0.3">
      <c r="A49" s="23" t="s">
        <v>26</v>
      </c>
      <c r="B49" s="24"/>
      <c r="C49" s="25" t="s">
        <v>25</v>
      </c>
      <c r="D49" s="32"/>
      <c r="E49" s="38"/>
      <c r="F49" s="23" t="s">
        <v>26</v>
      </c>
      <c r="G49" s="24"/>
      <c r="H49" s="25" t="s">
        <v>25</v>
      </c>
      <c r="I49" s="32"/>
    </row>
    <row r="50" spans="1:9" x14ac:dyDescent="0.3">
      <c r="A50" s="26" t="s">
        <v>20</v>
      </c>
      <c r="B50" s="15"/>
      <c r="C50" s="18" t="s">
        <v>21</v>
      </c>
      <c r="D50" s="33"/>
      <c r="E50" s="38"/>
      <c r="F50" s="26" t="s">
        <v>20</v>
      </c>
      <c r="G50" s="15"/>
      <c r="H50" s="18" t="s">
        <v>21</v>
      </c>
      <c r="I50" s="33"/>
    </row>
    <row r="51" spans="1:9" x14ac:dyDescent="0.3">
      <c r="A51" s="107" t="s">
        <v>17</v>
      </c>
      <c r="B51" s="108"/>
      <c r="C51" s="108"/>
      <c r="D51" s="109"/>
      <c r="E51" s="40"/>
      <c r="F51" s="107" t="s">
        <v>17</v>
      </c>
      <c r="G51" s="108"/>
      <c r="H51" s="108"/>
      <c r="I51" s="109"/>
    </row>
    <row r="52" spans="1:9" x14ac:dyDescent="0.3">
      <c r="A52" s="114" t="s">
        <v>22</v>
      </c>
      <c r="B52" s="115"/>
      <c r="C52" s="115"/>
      <c r="D52" s="116"/>
      <c r="E52" s="41"/>
      <c r="F52" s="114" t="s">
        <v>22</v>
      </c>
      <c r="G52" s="115"/>
      <c r="H52" s="115"/>
      <c r="I52" s="116"/>
    </row>
    <row r="53" spans="1:9" x14ac:dyDescent="0.3">
      <c r="A53" s="114"/>
      <c r="B53" s="115"/>
      <c r="C53" s="115"/>
      <c r="D53" s="116"/>
      <c r="E53" s="41"/>
      <c r="F53" s="114"/>
      <c r="G53" s="115"/>
      <c r="H53" s="115"/>
      <c r="I53" s="116"/>
    </row>
    <row r="54" spans="1:9" x14ac:dyDescent="0.3">
      <c r="A54" s="114"/>
      <c r="B54" s="115"/>
      <c r="C54" s="115"/>
      <c r="D54" s="116"/>
      <c r="E54" s="41"/>
      <c r="F54" s="114"/>
      <c r="G54" s="115"/>
      <c r="H54" s="115"/>
      <c r="I54" s="116"/>
    </row>
    <row r="55" spans="1:9" x14ac:dyDescent="0.3">
      <c r="A55" s="30" t="s">
        <v>31</v>
      </c>
      <c r="B55" s="27" t="s">
        <v>32</v>
      </c>
      <c r="C55" s="27" t="s">
        <v>33</v>
      </c>
      <c r="D55" s="28" t="s">
        <v>34</v>
      </c>
      <c r="E55" s="42"/>
      <c r="F55" s="30" t="s">
        <v>31</v>
      </c>
      <c r="G55" s="27" t="s">
        <v>32</v>
      </c>
      <c r="H55" s="27" t="s">
        <v>33</v>
      </c>
      <c r="I55" s="28" t="s">
        <v>34</v>
      </c>
    </row>
    <row r="56" spans="1:9" x14ac:dyDescent="0.3">
      <c r="A56" s="107" t="s">
        <v>18</v>
      </c>
      <c r="B56" s="108"/>
      <c r="C56" s="108"/>
      <c r="D56" s="109"/>
      <c r="E56" s="40"/>
      <c r="F56" s="107" t="s">
        <v>18</v>
      </c>
      <c r="G56" s="108"/>
      <c r="H56" s="108"/>
      <c r="I56" s="109"/>
    </row>
    <row r="57" spans="1:9" x14ac:dyDescent="0.3">
      <c r="A57" s="19"/>
      <c r="B57" s="22" t="s">
        <v>28</v>
      </c>
      <c r="C57" s="22" t="s">
        <v>29</v>
      </c>
      <c r="D57" s="37" t="s">
        <v>30</v>
      </c>
      <c r="E57" s="43"/>
      <c r="F57" s="19"/>
      <c r="G57" s="22" t="s">
        <v>28</v>
      </c>
      <c r="H57" s="22" t="s">
        <v>29</v>
      </c>
      <c r="I57" s="37" t="s">
        <v>30</v>
      </c>
    </row>
    <row r="58" spans="1:9" x14ac:dyDescent="0.3">
      <c r="A58" s="21" t="s">
        <v>8</v>
      </c>
      <c r="B58" s="17"/>
      <c r="C58" s="17"/>
      <c r="D58" s="29"/>
      <c r="E58" s="44"/>
      <c r="F58" s="21" t="s">
        <v>8</v>
      </c>
      <c r="G58" s="17"/>
      <c r="H58" s="17"/>
      <c r="I58" s="29"/>
    </row>
    <row r="59" spans="1:9" x14ac:dyDescent="0.3">
      <c r="A59" s="21" t="s">
        <v>9</v>
      </c>
      <c r="B59" s="17"/>
      <c r="C59" s="17"/>
      <c r="D59" s="29"/>
      <c r="E59" s="44"/>
      <c r="F59" s="21" t="s">
        <v>9</v>
      </c>
      <c r="G59" s="17"/>
      <c r="H59" s="17"/>
      <c r="I59" s="29"/>
    </row>
    <row r="60" spans="1:9" x14ac:dyDescent="0.3">
      <c r="A60" s="21" t="s">
        <v>10</v>
      </c>
      <c r="B60" s="17"/>
      <c r="C60" s="17"/>
      <c r="D60" s="29"/>
      <c r="E60" s="44"/>
      <c r="F60" s="21" t="s">
        <v>10</v>
      </c>
      <c r="G60" s="17"/>
      <c r="H60" s="17"/>
      <c r="I60" s="29"/>
    </row>
    <row r="61" spans="1:9" x14ac:dyDescent="0.3">
      <c r="A61" s="21" t="s">
        <v>11</v>
      </c>
      <c r="B61" s="17"/>
      <c r="C61" s="17"/>
      <c r="D61" s="29"/>
      <c r="E61" s="44"/>
      <c r="F61" s="21" t="s">
        <v>11</v>
      </c>
      <c r="G61" s="17"/>
      <c r="H61" s="17"/>
      <c r="I61" s="29"/>
    </row>
    <row r="62" spans="1:9" x14ac:dyDescent="0.3">
      <c r="A62" s="21" t="s">
        <v>19</v>
      </c>
      <c r="B62" s="17"/>
      <c r="C62" s="17"/>
      <c r="D62" s="17"/>
      <c r="E62" s="45"/>
      <c r="F62" s="21" t="s">
        <v>19</v>
      </c>
      <c r="G62" s="17"/>
      <c r="H62" s="17"/>
      <c r="I62" s="17"/>
    </row>
    <row r="63" spans="1:9" x14ac:dyDescent="0.3">
      <c r="A63" s="110" t="s">
        <v>23</v>
      </c>
      <c r="B63" s="111"/>
      <c r="C63" s="34"/>
      <c r="D63" s="36"/>
      <c r="E63" s="46"/>
      <c r="F63" s="110" t="s">
        <v>23</v>
      </c>
      <c r="G63" s="111"/>
      <c r="H63" s="34"/>
      <c r="I63" s="36"/>
    </row>
    <row r="64" spans="1:9" x14ac:dyDescent="0.3">
      <c r="A64" s="112" t="s">
        <v>24</v>
      </c>
      <c r="B64" s="113"/>
      <c r="C64" s="35"/>
      <c r="D64" s="31"/>
      <c r="F64" s="112" t="s">
        <v>24</v>
      </c>
      <c r="G64" s="113"/>
      <c r="H64" s="35"/>
      <c r="I64" s="31"/>
    </row>
  </sheetData>
  <mergeCells count="40">
    <mergeCell ref="A15:B15"/>
    <mergeCell ref="A14:B14"/>
    <mergeCell ref="F3:I3"/>
    <mergeCell ref="F4:I5"/>
    <mergeCell ref="F7:I7"/>
    <mergeCell ref="F14:G14"/>
    <mergeCell ref="F15:G15"/>
    <mergeCell ref="A3:D3"/>
    <mergeCell ref="A7:D7"/>
    <mergeCell ref="A4:D5"/>
    <mergeCell ref="A19:D19"/>
    <mergeCell ref="F19:I19"/>
    <mergeCell ref="A20:D21"/>
    <mergeCell ref="F20:I21"/>
    <mergeCell ref="A23:D23"/>
    <mergeCell ref="F23:I23"/>
    <mergeCell ref="A30:B30"/>
    <mergeCell ref="F30:G30"/>
    <mergeCell ref="A31:B31"/>
    <mergeCell ref="F31:G31"/>
    <mergeCell ref="A35:D35"/>
    <mergeCell ref="F35:I35"/>
    <mergeCell ref="A36:D37"/>
    <mergeCell ref="F36:I37"/>
    <mergeCell ref="A39:D39"/>
    <mergeCell ref="F39:I39"/>
    <mergeCell ref="A46:B46"/>
    <mergeCell ref="F46:G46"/>
    <mergeCell ref="A47:B47"/>
    <mergeCell ref="F47:G47"/>
    <mergeCell ref="A51:D51"/>
    <mergeCell ref="F51:I51"/>
    <mergeCell ref="A52:D54"/>
    <mergeCell ref="F52:I54"/>
    <mergeCell ref="A56:D56"/>
    <mergeCell ref="F56:I56"/>
    <mergeCell ref="A63:B63"/>
    <mergeCell ref="F63:G63"/>
    <mergeCell ref="A64:B64"/>
    <mergeCell ref="F64:G64"/>
  </mergeCells>
  <printOptions horizontalCentered="1"/>
  <pageMargins left="0.28999999999999998" right="0.36" top="0.22" bottom="1.25" header="0.17" footer="0.3"/>
  <pageSetup paperSize="5" scale="95"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vt:lpstr>
      <vt:lpstr>INFO</vt:lpstr>
      <vt:lpstr>Filipino</vt:lpstr>
      <vt:lpstr>AP</vt:lpstr>
      <vt:lpstr>Math</vt:lpstr>
      <vt:lpstr>Science</vt:lpstr>
      <vt:lpstr>English</vt:lpstr>
      <vt:lpstr>sample item card</vt:lpstr>
      <vt:lpstr>AP!Print_Area</vt:lpstr>
      <vt:lpstr>English!Print_Area</vt:lpstr>
      <vt:lpstr>Filipino!Print_Area</vt:lpstr>
      <vt:lpstr>INFO!Print_Area</vt:lpstr>
      <vt:lpstr>Math!Print_Area</vt:lpstr>
      <vt:lpstr>Science!Print_Area</vt:lpstr>
      <vt:lpstr>AP!Print_Titles</vt:lpstr>
      <vt:lpstr>English!Print_Titles</vt:lpstr>
      <vt:lpstr>Filipino!Print_Titles</vt:lpstr>
      <vt:lpstr>Math!Print_Titles</vt:lpstr>
      <vt:lpstr>Science!Print_Titles</vt:lpstr>
    </vt:vector>
  </TitlesOfParts>
  <Company>DepEd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Item Analysis</dc:title>
  <dc:creator>Angelo D. Armas;MVARIAS</dc:creator>
  <cp:lastModifiedBy>ICT-RESEARCH</cp:lastModifiedBy>
  <cp:lastPrinted>2013-07-18T03:55:15Z</cp:lastPrinted>
  <dcterms:created xsi:type="dcterms:W3CDTF">2011-08-30T00:18:53Z</dcterms:created>
  <dcterms:modified xsi:type="dcterms:W3CDTF">2013-07-18T15:03:28Z</dcterms:modified>
</cp:coreProperties>
</file>